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Multifamily Projects - Resources\Templates\Pro Forma and Underwriting Tools\Lending Materials for Website\"/>
    </mc:Choice>
  </mc:AlternateContent>
  <xr:revisionPtr revIDLastSave="0" documentId="14_{885FAE5B-4AA4-4587-99CA-749F0FE0E597}" xr6:coauthVersionLast="47" xr6:coauthVersionMax="47" xr10:uidLastSave="{00000000-0000-0000-0000-000000000000}"/>
  <bookViews>
    <workbookView xWindow="-120" yWindow="-120" windowWidth="29040" windowHeight="15720" xr2:uid="{BEB2E27F-6A83-48CC-99CC-01CB8472A208}"/>
  </bookViews>
  <sheets>
    <sheet name="Project Pro Forma" sheetId="1" r:id="rId1"/>
    <sheet name="Cash Flow-Metrics" sheetId="2" r:id="rId2"/>
    <sheet name="Amortization Schedule" sheetId="3"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Fill" hidden="1">#REF!</definedName>
    <definedName name="_fill2" hidden="1">#REF!</definedName>
    <definedName name="_fill3" hidden="1">#REF!</definedName>
    <definedName name="_jj1">[1]App!#REF!</definedName>
    <definedName name="_jj2">[1]App!#REF!</definedName>
    <definedName name="_jj3">[1]App!#REF!</definedName>
    <definedName name="_jj4">[1]App!#REF!</definedName>
    <definedName name="_jj5">[1]App!#REF!</definedName>
    <definedName name="_jj6">[1]App!#REF!</definedName>
    <definedName name="_Key1" hidden="1">#REF!</definedName>
    <definedName name="_Key12" hidden="1">#REF!</definedName>
    <definedName name="_mm1">[1]App!$A$306</definedName>
    <definedName name="_mm10">[1]App!$A$315</definedName>
    <definedName name="_mm11">[1]App!$A$316</definedName>
    <definedName name="_mm12">[1]App!$A$317</definedName>
    <definedName name="_mm13">[1]App!$A$318</definedName>
    <definedName name="_mm14">[1]App!$A$319</definedName>
    <definedName name="_mm15">[1]App!$A$320</definedName>
    <definedName name="_mm155">[1]App!$K$488</definedName>
    <definedName name="_mm16">[1]App!$B$306</definedName>
    <definedName name="_mm17">[1]App!$B$307</definedName>
    <definedName name="_mm18">[1]App!$B$308</definedName>
    <definedName name="_mm19">[1]App!$B$309</definedName>
    <definedName name="_mm2">[1]App!$A$307</definedName>
    <definedName name="_mm20">[1]App!$B$310</definedName>
    <definedName name="_mm21">[1]App!$B$311</definedName>
    <definedName name="_mm22">[1]App!$B$312</definedName>
    <definedName name="_mm23">[1]App!$B$313</definedName>
    <definedName name="_mm24">[1]App!$B$314</definedName>
    <definedName name="_mm25">[1]App!$B$315</definedName>
    <definedName name="_mm26">[1]App!$B$316</definedName>
    <definedName name="_mm27">[1]App!$B$317</definedName>
    <definedName name="_mm28">[1]App!$B$318</definedName>
    <definedName name="_mm29">[1]App!$B$319</definedName>
    <definedName name="_mm3">[1]App!$A$308</definedName>
    <definedName name="_mm30">[1]App!$B$320</definedName>
    <definedName name="_mm331">[1]App!#REF!</definedName>
    <definedName name="_mm332">[1]App!#REF!</definedName>
    <definedName name="_mm333">[1]App!#REF!</definedName>
    <definedName name="_mm334">[1]App!#REF!</definedName>
    <definedName name="_mm4">[1]App!$A$309</definedName>
    <definedName name="_mm46">[1]App!$D$306</definedName>
    <definedName name="_mm47">[1]App!$D$307</definedName>
    <definedName name="_mm48">[1]App!$D$308</definedName>
    <definedName name="_mm49">[1]App!$D$309</definedName>
    <definedName name="_mm5">[1]App!$A$310</definedName>
    <definedName name="_mm50">[1]App!$D$310</definedName>
    <definedName name="_mm51">[1]App!$D$311</definedName>
    <definedName name="_mm52">[1]App!$D$312</definedName>
    <definedName name="_mm53">[1]App!$D$313</definedName>
    <definedName name="_mm54">[1]App!$D$314</definedName>
    <definedName name="_mm55">[1]App!$D$315</definedName>
    <definedName name="_mm56">[1]App!$D$316</definedName>
    <definedName name="_mm57">[1]App!$D$317</definedName>
    <definedName name="_mm58">[1]App!$D$318</definedName>
    <definedName name="_mm59">[1]App!$D$319</definedName>
    <definedName name="_mm6">[1]App!$A$311</definedName>
    <definedName name="_mm60">[1]App!$D$320</definedName>
    <definedName name="_mm7">[1]App!$A$312</definedName>
    <definedName name="_mm8">[1]App!$A$313</definedName>
    <definedName name="_mm9">[1]App!$A$314</definedName>
    <definedName name="_pp1">[1]App!$A$305</definedName>
    <definedName name="_pp18">[1]App!$J$491</definedName>
    <definedName name="_pp2">[1]App!$B$305</definedName>
    <definedName name="_pp4">[1]App!$D$305</definedName>
    <definedName name="_pp81">[1]App!$F$774</definedName>
    <definedName name="_pp88">[1]App!#REF!</definedName>
    <definedName name="_sb1">'[1]Subsidy Layering'!$G$1</definedName>
    <definedName name="_Sort" hidden="1">#REF!</definedName>
    <definedName name="_Sort2" hidden="1">#REF!</definedName>
    <definedName name="_UTC25000">[1]App!$AT$966</definedName>
    <definedName name="_xx141">'[1]10 Year Proforma'!#REF!</definedName>
    <definedName name="_xx142">'[1]10 Year Proforma'!#REF!</definedName>
    <definedName name="_xx33">'[1]10 Year Proforma'!#REF!</definedName>
    <definedName name="_xx34">'[1]10 Year Proforma'!#REF!</definedName>
    <definedName name="_xx82">'[1]10 Year Proforma'!#REF!</definedName>
    <definedName name="_xx83">'[1]10 Year Proforma'!#REF!</definedName>
    <definedName name="ActivityType">#REF!</definedName>
    <definedName name="AddBuildings1City">[1]Controls!$EE$26</definedName>
    <definedName name="AllocatorLookup">#REF!</definedName>
    <definedName name="AllocSubject">[1]Controls!$B$178</definedName>
    <definedName name="AllTabsImageLookup">#REF!</definedName>
    <definedName name="AllTabsWidths">[1]Controls!$M$2:$N$29</definedName>
    <definedName name="Annual_interest_rate">#REF!</definedName>
    <definedName name="AppraisApprais">[1]Controls!$EV$107</definedName>
    <definedName name="AppraisArchite">[1]Controls!$EV$100</definedName>
    <definedName name="AppraisDevCons">[1]Controls!$EV$104</definedName>
    <definedName name="AppraisDevelop">[1]Controls!$EV$95</definedName>
    <definedName name="AppraisGenCon">[1]Controls!$EV$106</definedName>
    <definedName name="AppraisGeneralPart1">[1]Controls!$EV$97</definedName>
    <definedName name="AppraisGeneralPart2">[1]Controls!$EV$98</definedName>
    <definedName name="AppraisGeneralPart3">[1]Controls!$EV$99</definedName>
    <definedName name="AppraisManagem">[1]Controls!$EV$101</definedName>
    <definedName name="AppraisOwnerM">[1]Controls!$EV$96</definedName>
    <definedName name="AppraisProcess">[1]Controls!$EV$105</definedName>
    <definedName name="AppraisProject">[1]Controls!$EV$94</definedName>
    <definedName name="AppraisService">[1]Controls!$EV$102</definedName>
    <definedName name="AppraisTaxCred">[1]Controls!$EV$103</definedName>
    <definedName name="AppTypeLookup">#REF!</definedName>
    <definedName name="ArchiteArchite">[1]Controls!$EV$30</definedName>
    <definedName name="ArchitectCity">[1]Controls!$EF$10</definedName>
    <definedName name="ArchitectState">[1]Controls!$EF$11</definedName>
    <definedName name="ArchiteDevelop">[1]Controls!$EV$25</definedName>
    <definedName name="ArchiteOwnerM">[1]Controls!$EV$26</definedName>
    <definedName name="ArchiteProject">[1]Controls!$EV$24</definedName>
    <definedName name="ArchitGeneralPart1">[1]Controls!$EV$27</definedName>
    <definedName name="ArchitGeneralPart2">[1]Controls!$EV$28</definedName>
    <definedName name="ArchitGeneralPart3">[1]Controls!$EV$29</definedName>
    <definedName name="AttorneApprais">[1]Controls!$EV$136</definedName>
    <definedName name="AttorneArchite">[1]Controls!$EV$129</definedName>
    <definedName name="AttorneAttorne">[1]Controls!$EV$138</definedName>
    <definedName name="AttorneDevelop">[1]Controls!$EV$124</definedName>
    <definedName name="AttorneGeneral">[1]Controls!$EV$135</definedName>
    <definedName name="AttorneGeneralPart1">[1]Controls!$EV$126</definedName>
    <definedName name="AttorneGeneralPart2">[1]Controls!$EV$127</definedName>
    <definedName name="AttorneGeneralPart3">[1]Controls!$EV$128</definedName>
    <definedName name="AttorneManagem">[1]Controls!$EV$130</definedName>
    <definedName name="AttorneNonprof">[1]Controls!$EV$137</definedName>
    <definedName name="AttorneOwnerM">[1]Controls!$EV$125</definedName>
    <definedName name="AttorneProcess">[1]Controls!$EV$134</definedName>
    <definedName name="AttorneProject">[1]Controls!$EV$123</definedName>
    <definedName name="AttorneService">[1]Controls!$EV$131</definedName>
    <definedName name="AttorneTaxCred">[1]Controls!$EV$132</definedName>
    <definedName name="AttorneyCity">[1]Controls!$EF$8</definedName>
    <definedName name="AttorneyState">[1]Controls!$EF$9</definedName>
    <definedName name="AttrneyDevCons">[1]Controls!$EV$133</definedName>
    <definedName name="AvailableTabsAll">#REF!</definedName>
    <definedName name="Beg.Bal">IF(#REF!&lt;&gt;"",#REF!,"")</definedName>
    <definedName name="BuildingsCity1">#N/A</definedName>
    <definedName name="BuildingsCity2">[1]Controls!$EB$41</definedName>
    <definedName name="BuildingsCity3">[1]Controls!$EB$42</definedName>
    <definedName name="BuildingsCity4">[1]Controls!$EB$43</definedName>
    <definedName name="BuildingsCounty1">#N/A</definedName>
    <definedName name="BuildingsCounty2">[1]Controls!$EC$41</definedName>
    <definedName name="BuildingsCounty3">[1]Controls!$EC$42</definedName>
    <definedName name="BuildingsCounty4">[1]Controls!$EC$43</definedName>
    <definedName name="Calculated_payment">#REF!</definedName>
    <definedName name="chkOther5Other5">"chkOther1Board"</definedName>
    <definedName name="chkPropertProject">"PropertProject"</definedName>
    <definedName name="CityLookUp">#REF!</definedName>
    <definedName name="com" comment="com is for comma, to help concatenate names">'[2]Comprehensive S&amp;U'!$AW$66</definedName>
    <definedName name="CommonSpaceSqFt">[1]Controls!$AR$63</definedName>
    <definedName name="CommonSpaceUnits">[1]Controls!$AQ$62</definedName>
    <definedName name="CommonSqFt">[1]App!$G$780</definedName>
    <definedName name="CommonUnits">[1]App!$F$780</definedName>
    <definedName name="ContOfCare">[1]Controls!$B$174</definedName>
    <definedName name="ContributionLookup">#REF!</definedName>
    <definedName name="CountyLookup">#REF!</definedName>
    <definedName name="Cum.Interest">IF(#REF!&lt;&gt;"",#REF!+#REF!,"")</definedName>
    <definedName name="Cum.Payment">#REF!</definedName>
    <definedName name="Cum.Principal">#REF!</definedName>
    <definedName name="Cum.Pymt">#REF!</definedName>
    <definedName name="DataPath">[1]App!$C$2</definedName>
    <definedName name="DetOfCredLimitWaivReq">[1]Controls!$BF$40</definedName>
    <definedName name="DetOfCrFundingGap">[1]Controls!$BF$42</definedName>
    <definedName name="DevConsArchite">[1]Controls!$EV$64</definedName>
    <definedName name="DevConsDevCons">[1]Controls!$EV$68</definedName>
    <definedName name="DevConsDevelop">[1]Controls!$EV$59</definedName>
    <definedName name="DevConsGeneralPart1">[1]Controls!$EV$61</definedName>
    <definedName name="DevConsGeneralPart2">[1]Controls!$EV$62</definedName>
    <definedName name="DevConsGeneralPart3">[1]Controls!$EV$63</definedName>
    <definedName name="DevConsManagem">[1]Controls!$EV$65</definedName>
    <definedName name="DevConsOwnerM">[1]Controls!$EV$60</definedName>
    <definedName name="DevConsProject">[1]Controls!$EV$58</definedName>
    <definedName name="DevConsService">[1]Controls!$EV$66</definedName>
    <definedName name="DevConsTaxCred">[1]Controls!$EV$67</definedName>
    <definedName name="DevCostsConstCostsConstrInt">[1]Controls!$CH$80</definedName>
    <definedName name="DevCostsConstCostsConstrTaxes">[1]Controls!$CH$82</definedName>
    <definedName name="DevCostsConstCostsHazIns">[1]Controls!$CH$79</definedName>
    <definedName name="DevCostsConstCostsMNHsgBridgeLoan">[1]Controls!$CH$83</definedName>
    <definedName name="DevCostsConstCostsMNHsgInspFee">[1]Controls!$CH$85</definedName>
    <definedName name="DevCostsConstCostsOrigFee">[1]Controls!$CH$84</definedName>
    <definedName name="DevCostsConstCostsOther1">[1]Controls!$CH$87</definedName>
    <definedName name="DevCostsConstCostsOtherInspFee">[1]Controls!$CH$86</definedName>
    <definedName name="DevCostsConstCostsRiskIns">[1]Controls!$CH$81</definedName>
    <definedName name="DevCostsContractorFeeTest">[1]Controls!$CH$109</definedName>
    <definedName name="DevCostsDevFeeConstRep">[1]Controls!$CH$69</definedName>
    <definedName name="DevCostsDevFeeDevFee">[1]Controls!$CH$67</definedName>
    <definedName name="DevCostsDevFeeOther1">[1]Controls!$CH$71</definedName>
    <definedName name="DevCostsDevFeeOtherConsFees">[1]Controls!$CH$70</definedName>
    <definedName name="DevCostsDevFeeProcAgent">[1]Controls!$CH$68</definedName>
    <definedName name="DevCostsFinCostsDCE">[1]Controls!$CH$96</definedName>
    <definedName name="DevCostsFinCostsMNHsgBondIns">[1]Controls!$CH$93</definedName>
    <definedName name="DevCostsFinCostsMortAppl">[1]Controls!$CH$89</definedName>
    <definedName name="DevCostsFinCostsMortIns">[1]Controls!$CH$92</definedName>
    <definedName name="DevCostsFinCostsMortOrig">[1]Controls!$CH$90</definedName>
    <definedName name="DevCostsFinCostsOther2">[1]Controls!$CH$103</definedName>
    <definedName name="DevCostsFinCostsOtherBondIns">[1]Controls!$CH$94</definedName>
    <definedName name="DevCostsFinCostsOtherOrig">[1]Controls!$CH$91</definedName>
    <definedName name="DevCostsFinCostsTitleRec">[1]Controls!$CH$95</definedName>
    <definedName name="DevCostsIdentityOfInterestTest">[1]Controls!$CH$110</definedName>
    <definedName name="DevCostsMortResLookUp" localSheetId="2">[3]DATA!$AN$16:$AN$20</definedName>
    <definedName name="DevCostsMortResLookUp">[4]DATA!$AN$16:$AN$20</definedName>
    <definedName name="DevCostsMortResOther1">[1]Controls!$CH$98</definedName>
    <definedName name="DevCostsMortResOther2">[1]Controls!$CH$99</definedName>
    <definedName name="DevCostsMortResOther3">[1]Controls!$CH$100</definedName>
    <definedName name="DevCostsProfFeesApraisFee">[1]Controls!$CH$51</definedName>
    <definedName name="DevCostsProfFeesArchFeeDesign">[1]Controls!$CH$41</definedName>
    <definedName name="DevCostsProfFeesArchFeeSuper">[1]Controls!$CH$42</definedName>
    <definedName name="DevCostsProfFeesArchReimb">[1]Controls!$CH$43</definedName>
    <definedName name="DevCostsProfFeesBuildPermit">[1]Controls!$CH$48</definedName>
    <definedName name="DevCostsProfFeesComplFees">[1]Controls!$CH$58</definedName>
    <definedName name="DevCostsProfFeesCostCert">[1]Controls!$CH$55</definedName>
    <definedName name="DevCostsProfFeesEnergyAudit">[1]Controls!$CH$52</definedName>
    <definedName name="DevCostsProfFeesEnergyCons">[1]Controls!$CH$53</definedName>
    <definedName name="DevCostsProfFeesEnvAssess">[1]Controls!$CH$54</definedName>
    <definedName name="DevCostsProfFeesFurnishings">[1]Controls!$CH$59</definedName>
    <definedName name="DevCostsProfFeesLegalFees">[1]Controls!$CH$60</definedName>
    <definedName name="DevCostsProfFeesLocalFees">[1]Controls!$CH$50</definedName>
    <definedName name="DevCostsProfFeesMktg">[1]Controls!$CH$44</definedName>
    <definedName name="DevCostsProfFeesMktStudy">[1]Controls!$CH$56</definedName>
    <definedName name="DevCostsProfFeesOther1">[1]Controls!$CH$62</definedName>
    <definedName name="DevCostsProfFeesOther2">[1]Controls!$CH$63</definedName>
    <definedName name="DevCostsProfFeesOther3">[1]Controls!$CH$64</definedName>
    <definedName name="DevCostsProfFeesOther4">[1]Controls!$CH$65</definedName>
    <definedName name="DevCostsProfFeesPayment">[1]Controls!$CH$47</definedName>
    <definedName name="DevCostsProfFeesRelocCosts">[1]Controls!$CH$61</definedName>
    <definedName name="DevCostsProfFeesSewerChg">[1]Controls!$CH$49</definedName>
    <definedName name="DevCostsProfFeesSoilBorings">[1]Controls!$CH$46</definedName>
    <definedName name="DevCostsProfFeesSurveys">[1]Controls!$CH$45</definedName>
    <definedName name="DevCostsProfFeesTaxCrFees">[1]Controls!$CH$57</definedName>
    <definedName name="DevCostsSyndFeesBridgeLoan">[1]Controls!$CH$74</definedName>
    <definedName name="DevCostsSyndFeesOrgFees">[1]Controls!$CH$73</definedName>
    <definedName name="DevCostsSyndFeesOtherFees">[1]Controls!$CH$76</definedName>
    <definedName name="DevCostsSyndFeesTaxOpinion">[1]Controls!$CH$75</definedName>
    <definedName name="DevelopDevelop">[1]Controls!$EV$5</definedName>
    <definedName name="DevelopProject">[1]Controls!$EV$4</definedName>
    <definedName name="DevTeamAppraiserCity">[1]Controls!$FI$12</definedName>
    <definedName name="DevTeamAppraiserState">[1]Controls!$FJ$12</definedName>
    <definedName name="DevTeamArchitectCity">[1]Controls!$FI$14</definedName>
    <definedName name="DevTeamArchitectState">[1]Controls!$FJ$14</definedName>
    <definedName name="DevTeamAttorneyCity">[1]Controls!$FI$19</definedName>
    <definedName name="DevTeamAttorneyState">[1]Controls!$FJ$19</definedName>
    <definedName name="DevTeamDevConsCity">[1]Controls!$FI$18</definedName>
    <definedName name="DevTeamDevConsState">[1]Controls!$FJ$18</definedName>
    <definedName name="DevTeamDeveloperCity">[1]Controls!$FI$5</definedName>
    <definedName name="DevTeamDeveloperState">[1]Controls!$FJ$5</definedName>
    <definedName name="DevTeamGenContrCity">[1]Controls!$FI$11</definedName>
    <definedName name="DevTeamGenContrState">[1]Controls!$FJ$11</definedName>
    <definedName name="DevTeamGenPart1City">[1]Controls!$FI$7</definedName>
    <definedName name="DevTeamGenPart1State">[1]Controls!$FJ$7</definedName>
    <definedName name="DevTeamGenPart2City">[1]Controls!$FI$8</definedName>
    <definedName name="DevTeamGenPart2State">[1]Controls!$FJ$8</definedName>
    <definedName name="DevTeamGenPart3City">[1]Controls!$FI$9</definedName>
    <definedName name="DevTeamGenPart3State">[1]Controls!$FJ$9</definedName>
    <definedName name="DevTeamMgmtCoCity">[1]Controls!$FI$15</definedName>
    <definedName name="DevTeamMgmtCoState">[1]Controls!$FJ$15</definedName>
    <definedName name="DevTeamMktStudyFirmCity">[1]Controls!$FI$21</definedName>
    <definedName name="DevTeamMktStudyFirmState">[1]Controls!$FJ$21</definedName>
    <definedName name="DevTeamNonProfLesseeCity">[1]Controls!$FI$13</definedName>
    <definedName name="DevTeamNonProfLesseeState">[1]Controls!$FJ$13</definedName>
    <definedName name="DevTeamOwnerMortCity">[1]Controls!$FI$6</definedName>
    <definedName name="DevTeamOwnerMortState">[1]Controls!$FJ$6</definedName>
    <definedName name="DevTeamProcAgentCity">[1]Controls!$FI$10</definedName>
    <definedName name="DevTeamProcAgentState">[1]Controls!$FJ$10</definedName>
    <definedName name="DevTeamProjSpnsCity">[1]Controls!$FI$4</definedName>
    <definedName name="DevTeamProjSpnsState">[1]Controls!$FJ$4</definedName>
    <definedName name="DevTeamPropSellLessCity">[1]Controls!$FI$20</definedName>
    <definedName name="DevTeamPropSellLessState">[1]Controls!$FJ$20</definedName>
    <definedName name="DevTeamRentAssistAdminCity">[1]Controls!$FI$22</definedName>
    <definedName name="DevTeamRentAssistAdminState">[1]Controls!$FJ$22</definedName>
    <definedName name="DevTeamServProvCity">[1]Controls!$FI$16</definedName>
    <definedName name="DevTeamServProvState">[1]Controls!$FJ$16</definedName>
    <definedName name="DevTeamTaxCrSyndCity">[1]Controls!$FI$17</definedName>
    <definedName name="DevTeamTaxCrSyndState">[1]Controls!$FJ$17</definedName>
    <definedName name="Dollar_ranges">#REF!</definedName>
    <definedName name="Ending.Balance">IF(#REF!&lt;&gt;"",#REF!-#REF!,"")</definedName>
    <definedName name="Entered_payment">#REF!</definedName>
    <definedName name="EntityManagePropNo">[1]Controls!$EH$17</definedName>
    <definedName name="EntityManagePropYes">[1]Controls!$EG$17</definedName>
    <definedName name="EVHIGuide">[1]Controls!$B$175</definedName>
    <definedName name="FederalSubsidyLookup">#REF!</definedName>
    <definedName name="First_payment_due">#REF!</definedName>
    <definedName name="First_payment_no">#REF!</definedName>
    <definedName name="FundingSource">#REF!</definedName>
    <definedName name="GenConArchite">[1]Controls!$EV$87</definedName>
    <definedName name="GenConDevCons">[1]Controls!$EV$91</definedName>
    <definedName name="GenConDevelop">[1]Controls!$EV$82</definedName>
    <definedName name="GenConGenCon">[1]Controls!$EV$93</definedName>
    <definedName name="GenConGeneralPart1">[1]Controls!$EV$84</definedName>
    <definedName name="GenConGeneralPart2">[1]Controls!$EV$85</definedName>
    <definedName name="GenConGeneralPart3">[1]Controls!$EV$86</definedName>
    <definedName name="GenConManagem">[1]Controls!$EV$88</definedName>
    <definedName name="GenConOwnerM">[1]Controls!$EV$83</definedName>
    <definedName name="GenConProcess">[1]Controls!$EV$92</definedName>
    <definedName name="GenConProject">[1]Controls!$EV$81</definedName>
    <definedName name="GenConService">[1]Controls!$EV$89</definedName>
    <definedName name="GenConTaxCred">[1]Controls!$EV$90</definedName>
    <definedName name="GeneralPart1Develop">[1]Controls!$EV$10</definedName>
    <definedName name="GeneralPart1General">[1]Controls!$EV$12</definedName>
    <definedName name="GeneralPart1OwnerM">[1]Controls!$EV$11</definedName>
    <definedName name="GeneralPart1Project">[1]Controls!$EV$9</definedName>
    <definedName name="GeneralPart2Develop">[1]Controls!$EV$14</definedName>
    <definedName name="GeneralPart2GeneralPart1">[1]Controls!$EV$16</definedName>
    <definedName name="GeneralPart2GeneralPart2">[1]Controls!$EV$17</definedName>
    <definedName name="GeneralPart2OwnerM">[1]Controls!$EV$15</definedName>
    <definedName name="GeneralPart2Project">[1]Controls!$EV$13</definedName>
    <definedName name="GeneralPart3Develop">[1]Controls!$EV$19</definedName>
    <definedName name="GeneralPart3GeneralPart1">[1]Controls!$EV$21</definedName>
    <definedName name="GeneralPart3GeneralPart2">[1]Controls!$EV$22</definedName>
    <definedName name="GeneralPart3GeneralPart3">[1]Controls!$EV$23</definedName>
    <definedName name="GeneralPart3OwnerM">[1]Controls!$EV$20</definedName>
    <definedName name="GeneralPart3Project">[1]Controls!$EV$18</definedName>
    <definedName name="ghsdg" localSheetId="2">[5]App!$B$307</definedName>
    <definedName name="ghsdg">[6]App!$B$307</definedName>
    <definedName name="GOBonds">#REF!</definedName>
    <definedName name="HistoricPresPartILookup">#REF!</definedName>
    <definedName name="HousIncNumUnitsRange">#REF!</definedName>
    <definedName name="HousIncomeTotUtil0BR_SRO">[1]Controls!$AY$30</definedName>
    <definedName name="HousIncomeTotUtil1BR">[1]Controls!$AZ$30</definedName>
    <definedName name="HousIncomeTotUtil2BR">[1]Controls!$BA$30</definedName>
    <definedName name="HousIncomeTotUtil3BR">[1]Controls!$BB$30</definedName>
    <definedName name="HousIncomeTotUtil4BR">[1]Controls!$BC$30</definedName>
    <definedName name="HousIncomeTotUtil5BR">[1]Controls!$BD$30</definedName>
    <definedName name="HousIncomeTotUtil6BR">[1]Controls!$BE$30</definedName>
    <definedName name="HousIncomeTotUtilBed">[1]Controls!$BF$30</definedName>
    <definedName name="HousIncomeUnitTypeEmplOcc1">[1]Controls!$BT$4</definedName>
    <definedName name="HousIncomeUnitTypeEmplOcc10">[1]Controls!$BT$13</definedName>
    <definedName name="HousIncomeUnitTypeEmplOcc11">[1]Controls!$BT$14</definedName>
    <definedName name="HousIncomeUnitTypeEmplOcc12">[1]Controls!$BT$15</definedName>
    <definedName name="HousIncomeUnitTypeEmplOcc13">[1]Controls!$BT$16</definedName>
    <definedName name="HousIncomeUnitTypeEmplOcc14">[1]Controls!$BT$17</definedName>
    <definedName name="HousIncomeUnitTypeEmplOcc15">[1]Controls!$BT$18</definedName>
    <definedName name="HousIncomeUnitTypeEmplOcc16">[1]Controls!$BT$19</definedName>
    <definedName name="HousIncomeUnitTypeEmplOcc17">[1]Controls!$BT$20</definedName>
    <definedName name="HousIncomeUnitTypeEmplOcc18">[1]Controls!$BT$21</definedName>
    <definedName name="HousIncomeUnitTypeEmplOcc19">[1]Controls!$BT$22</definedName>
    <definedName name="HousIncomeUnitTypeEmplOcc2">[1]Controls!$BT$5</definedName>
    <definedName name="HousIncomeUnitTypeEmplOcc20">[1]Controls!$BT$23</definedName>
    <definedName name="HousIncomeUnitTypeEmplOcc21">[1]Controls!$BT$24</definedName>
    <definedName name="HousIncomeUnitTypeEmplOcc3">[1]Controls!$BT$6</definedName>
    <definedName name="HousIncomeUnitTypeEmplOcc4">[1]Controls!$BT$7</definedName>
    <definedName name="HousIncomeUnitTypeEmplOcc5">[1]Controls!$BT$8</definedName>
    <definedName name="HousIncomeUnitTypeEmplOcc6">[1]Controls!$BT$9</definedName>
    <definedName name="HousIncomeUnitTypeEmplOcc7">[1]Controls!$BT$10</definedName>
    <definedName name="HousIncomeUnitTypeEmplOcc8">[1]Controls!$BT$11</definedName>
    <definedName name="HousIncomeUnitTypeEmplOcc9">[1]Controls!$BT$12</definedName>
    <definedName name="HousIncomeUnitTypeHOME1">[1]Controls!$BQ$4</definedName>
    <definedName name="HousIncomeUnitTypeHOME10">[1]Controls!$BQ$13</definedName>
    <definedName name="HousIncomeUnitTypeHOME11">[1]Controls!$BQ$14</definedName>
    <definedName name="HousIncomeUnitTypeHOME12">[1]Controls!$BQ$15</definedName>
    <definedName name="HousIncomeUnitTypeHOME13">[1]Controls!$BQ$16</definedName>
    <definedName name="HousIncomeUnitTypeHOME14">[1]Controls!$BQ$17</definedName>
    <definedName name="HousIncomeUnitTypeHOME15">[1]Controls!$BQ$18</definedName>
    <definedName name="HousIncomeUnitTypeHOME16">[1]Controls!$BQ$19</definedName>
    <definedName name="HousIncomeUnitTypeHOME17">[1]Controls!$BQ$20</definedName>
    <definedName name="HousIncomeUnitTypeHOME18">[1]Controls!$BQ$21</definedName>
    <definedName name="HousIncomeUnitTypeHOME19">[1]Controls!$BQ$22</definedName>
    <definedName name="HousIncomeUnitTypeHOME2">[1]Controls!$BQ$5</definedName>
    <definedName name="HousIncomeUnitTypeHOME20">[1]Controls!$BQ$23</definedName>
    <definedName name="HousIncomeUnitTypeHOME21">[1]Controls!$BQ$24</definedName>
    <definedName name="HousIncomeUnitTypeHOME3">[1]Controls!$BQ$6</definedName>
    <definedName name="HousIncomeUnitTypeHOME4">[1]Controls!$BQ$7</definedName>
    <definedName name="HousIncomeUnitTypeHOME5">[1]Controls!$BQ$8</definedName>
    <definedName name="HousIncomeUnitTypeHOME6">[1]Controls!$BQ$9</definedName>
    <definedName name="HousIncomeUnitTypeHOME7">[1]Controls!$BQ$10</definedName>
    <definedName name="HousIncomeUnitTypeHOME8">[1]Controls!$BQ$11</definedName>
    <definedName name="HousIncomeUnitTypeHOME9">[1]Controls!$BQ$12</definedName>
    <definedName name="HousIncomeUnitTypeHTC1">[1]Controls!$BP$4</definedName>
    <definedName name="HousIncomeUnitTypeHTC10">[1]Controls!$BP$13</definedName>
    <definedName name="HousIncomeUnitTypeHTC11">[1]Controls!$BP$14</definedName>
    <definedName name="HousIncomeUnitTypeHTC12">[1]Controls!$BP$15</definedName>
    <definedName name="HousIncomeUnitTypeHTC13">[1]Controls!$BP$16</definedName>
    <definedName name="HousIncomeUnitTypeHTC14">[1]Controls!$BP$17</definedName>
    <definedName name="HousIncomeUnitTypeHTC15">[1]Controls!$BP$18</definedName>
    <definedName name="HousIncomeUnitTypeHTC16">[1]Controls!$BP$19</definedName>
    <definedName name="HousIncomeUnitTypeHTC17">[1]Controls!$BP$20</definedName>
    <definedName name="HousIncomeUnitTypeHTC18">[1]Controls!$BP$21</definedName>
    <definedName name="HousIncomeUnitTypeHTC19">[1]Controls!$BP$22</definedName>
    <definedName name="HousIncomeUnitTypeHTC2">[1]Controls!$BP$5</definedName>
    <definedName name="HousIncomeUnitTypeHTC20">[1]Controls!$BP$23</definedName>
    <definedName name="HousIncomeUnitTypeHTC21">[1]Controls!$BP$24</definedName>
    <definedName name="HousIncomeUnitTypeHTC22">[1]Controls!#REF!</definedName>
    <definedName name="HousIncomeUnitTypeHTC3">[1]Controls!$BP$6</definedName>
    <definedName name="HousIncomeUnitTypeHTC4">[1]Controls!$BP$7</definedName>
    <definedName name="HousIncomeUnitTypeHTC5">[1]Controls!$BP$8</definedName>
    <definedName name="HousIncomeUnitTypeHTC6">[1]Controls!$BP$9</definedName>
    <definedName name="HousIncomeUnitTypeHTC7">[1]Controls!$BP$10</definedName>
    <definedName name="HousIncomeUnitTypeHTC8">[1]Controls!$BP$11</definedName>
    <definedName name="HousIncomeUnitTypeHTC9">[1]Controls!$BP$12</definedName>
    <definedName name="HousIncomeUnitTypeLTH1">[1]Controls!$BR$4</definedName>
    <definedName name="HousIncomeUnitTypeLTH10">[1]Controls!$BR$13</definedName>
    <definedName name="HousIncomeUnitTypeLTH11">[1]Controls!$BR$14</definedName>
    <definedName name="HousIncomeUnitTypeLTH12">[1]Controls!$BR$15</definedName>
    <definedName name="HousIncomeUnitTypeLTH13">[1]Controls!$BR$16</definedName>
    <definedName name="HousIncomeUnitTypeLTH14">[1]Controls!$BR$17</definedName>
    <definedName name="HousIncomeUnitTypeLTH15">[1]Controls!$BR$18</definedName>
    <definedName name="HousIncomeUnitTypeLTH16">[1]Controls!$BR$19</definedName>
    <definedName name="HousIncomeUnitTypeLTH17">[1]Controls!$BR$20</definedName>
    <definedName name="HousIncomeUnitTypeLTH18">[1]Controls!$BR$21</definedName>
    <definedName name="HousIncomeUnitTypeLTH19">[1]Controls!$BR$22</definedName>
    <definedName name="HousIncomeUnitTypeLTH2">[1]Controls!$BR$5</definedName>
    <definedName name="HousIncomeUnitTypeLTH20">[1]Controls!$BR$23</definedName>
    <definedName name="HousIncomeUnitTypeLTH21">[1]Controls!$BR$24</definedName>
    <definedName name="HousIncomeUnitTypeLTH3">[1]Controls!$BR$6</definedName>
    <definedName name="HousIncomeUnitTypeLTH4">[1]Controls!$BR$7</definedName>
    <definedName name="HousIncomeUnitTypeLTH5">[1]Controls!$BR$8</definedName>
    <definedName name="HousIncomeUnitTypeLTH6">[1]Controls!$BR$9</definedName>
    <definedName name="HousIncomeUnitTypeLTH7">[1]Controls!$BR$10</definedName>
    <definedName name="HousIncomeUnitTypeLTH8">[1]Controls!$BR$11</definedName>
    <definedName name="HousIncomeUnitTypeLTH9">[1]Controls!$BR$12</definedName>
    <definedName name="HousIncomeUnitTypeMR1">[1]Controls!$BS$4</definedName>
    <definedName name="HousIncomeUnitTypeMR10">[1]Controls!$BS$13</definedName>
    <definedName name="HousIncomeUnitTypeMR11">[1]Controls!$BS$14</definedName>
    <definedName name="HousIncomeUnitTypeMR12">[1]Controls!$BS$15</definedName>
    <definedName name="HousIncomeUnitTypeMR13">[1]Controls!$BS$16</definedName>
    <definedName name="HousIncomeUnitTypeMR14">[1]Controls!$BS$17</definedName>
    <definedName name="HousIncomeUnitTypeMR15">[1]Controls!$BS$18</definedName>
    <definedName name="HousIncomeUnitTypeMR16">[1]Controls!$BS$19</definedName>
    <definedName name="HousIncomeUnitTypeMR17">[1]Controls!$BS$20</definedName>
    <definedName name="HousIncomeUnitTypeMR18">[1]Controls!$BS$21</definedName>
    <definedName name="HousIncomeUnitTypeMR19">[1]Controls!$BS$22</definedName>
    <definedName name="HousIncomeUnitTypeMR2">[1]Controls!$BS$5</definedName>
    <definedName name="HousIncomeUnitTypeMR20">[1]Controls!$BS$23</definedName>
    <definedName name="HousIncomeUnitTypeMR21">[1]Controls!$BS$24</definedName>
    <definedName name="HousIncomeUnitTypeMR3">[1]Controls!$BS$6</definedName>
    <definedName name="HousIncomeUnitTypeMR4">[1]Controls!$BS$7</definedName>
    <definedName name="HousIncomeUnitTypeMR5">[1]Controls!$BS$8</definedName>
    <definedName name="HousIncomeUnitTypeMR6">[1]Controls!$BS$9</definedName>
    <definedName name="HousIncomeUnitTypeMR7">[1]Controls!$BS$10</definedName>
    <definedName name="HousIncomeUnitTypeMR8">[1]Controls!$BS$11</definedName>
    <definedName name="HousIncomeUnitTypeMR9">[1]Controls!$BS$12</definedName>
    <definedName name="HousIncomeUnitTypeOpSubs1">[1]Controls!$BW$4</definedName>
    <definedName name="HousIncomeUnitTypeOpSubs10">[1]Controls!$BW$13</definedName>
    <definedName name="HousIncomeUnitTypeOpSubs11">[1]Controls!$BW$14</definedName>
    <definedName name="HousIncomeUnitTypeOpSubs12">[1]Controls!$BW$15</definedName>
    <definedName name="HousIncomeUnitTypeOpSubs13">[1]Controls!$BW$16</definedName>
    <definedName name="HousIncomeUnitTypeOpSubs14">[1]Controls!$BW$17</definedName>
    <definedName name="HousIncomeUnitTypeOpSubs15">[1]Controls!$BW$18</definedName>
    <definedName name="HousIncomeUnitTypeOpSubs16">[1]Controls!$BW$19</definedName>
    <definedName name="HousIncomeUnitTypeOpSubs17">[1]Controls!$BW$20</definedName>
    <definedName name="HousIncomeUnitTypeOpSubs18">[1]Controls!$BW$21</definedName>
    <definedName name="HousIncomeUnitTypeOpSubs19">[1]Controls!$BW$22</definedName>
    <definedName name="HousIncomeUnitTypeOpSubs2">[1]Controls!$BW$5</definedName>
    <definedName name="HousIncomeUnitTypeOpSubs20">[1]Controls!$BW$23</definedName>
    <definedName name="HousIncomeUnitTypeOpSubs21">[1]Controls!$BW$24</definedName>
    <definedName name="HousIncomeUnitTypeOpSubs3">[1]Controls!$BW$6</definedName>
    <definedName name="HousIncomeUnitTypeOpSubs4">[1]Controls!$BW$7</definedName>
    <definedName name="HousIncomeUnitTypeOpSubs5">[1]Controls!$BW$8</definedName>
    <definedName name="HousIncomeUnitTypeOpSubs6">[1]Controls!$BW$9</definedName>
    <definedName name="HousIncomeUnitTypeOpSubs7">[1]Controls!$BW$10</definedName>
    <definedName name="HousIncomeUnitTypeOpSubs8">[1]Controls!$BW$11</definedName>
    <definedName name="HousIncomeUnitTypeOpSubs9">[1]Controls!$BW$12</definedName>
    <definedName name="HousIncomeUnitTypeOwnerOcc1">[1]Controls!$BU$4</definedName>
    <definedName name="HousIncomeUnitTypeOwnerOcc10">[1]Controls!$BU$13</definedName>
    <definedName name="HousIncomeUnitTypeOwnerOcc11">[1]Controls!$BU$14</definedName>
    <definedName name="HousIncomeUnitTypeOwnerOcc12">[1]Controls!$BU$15</definedName>
    <definedName name="HousIncomeUnitTypeOwnerOcc13">[1]Controls!$BU$16</definedName>
    <definedName name="HousIncomeUnitTypeOwnerOcc14">[1]Controls!$BU$17</definedName>
    <definedName name="HousIncomeUnitTypeOwnerOcc15">[1]Controls!$BU$18</definedName>
    <definedName name="HousIncomeUnitTypeOwnerOcc16">[1]Controls!$BU$19</definedName>
    <definedName name="HousIncomeUnitTypeOwnerOcc17">[1]Controls!$BU$20</definedName>
    <definedName name="HousIncomeUnitTypeOwnerOcc18">[1]Controls!$BU$21</definedName>
    <definedName name="HousIncomeUnitTypeOwnerOcc19">[1]Controls!$BU$22</definedName>
    <definedName name="HousIncomeUnitTypeOwnerOcc2">[1]Controls!$BU$5</definedName>
    <definedName name="HousIncomeUnitTypeOwnerOcc20">[1]Controls!$BU$23</definedName>
    <definedName name="HousIncomeUnitTypeOwnerOcc21">[1]Controls!$BU$24</definedName>
    <definedName name="HousIncomeUnitTypeOwnerOcc3">[1]Controls!$BU$6</definedName>
    <definedName name="HousIncomeUnitTypeOwnerOcc4">[1]Controls!$BU$7</definedName>
    <definedName name="HousIncomeUnitTypeOwnerOcc5">[1]Controls!$BU$8</definedName>
    <definedName name="HousIncomeUnitTypeOwnerOcc6">[1]Controls!$BU$9</definedName>
    <definedName name="HousIncomeUnitTypeOwnerOcc7">[1]Controls!$BU$10</definedName>
    <definedName name="HousIncomeUnitTypeOwnerOcc8">[1]Controls!$BU$11</definedName>
    <definedName name="HousIncomeUnitTypeOwnerOcc9">[1]Controls!$BU$12</definedName>
    <definedName name="HousIncomeUnitTypeRentAssist1">[1]Controls!$BV$4</definedName>
    <definedName name="HousIncomeUnitTypeRentAssist10">[1]Controls!$BV$13</definedName>
    <definedName name="HousIncomeUnitTypeRentAssist11">[1]Controls!$BV$14</definedName>
    <definedName name="HousIncomeUnitTypeRentAssist12">[1]Controls!$BV$15</definedName>
    <definedName name="HousIncomeUnitTypeRentAssist13">[1]Controls!$BV$16</definedName>
    <definedName name="HousIncomeUnitTypeRentAssist14">[1]Controls!$BV$17</definedName>
    <definedName name="HousIncomeUnitTypeRentAssist15">[1]Controls!$BV$18</definedName>
    <definedName name="HousIncomeUnitTypeRentAssist16">[1]Controls!$BV$19</definedName>
    <definedName name="HousIncomeUnitTypeRentAssist17">[1]Controls!$BV$20</definedName>
    <definedName name="HousIncomeUnitTypeRentAssist18">[1]Controls!$BV$21</definedName>
    <definedName name="HousIncomeUnitTypeRentAssist19">[1]Controls!$BV$22</definedName>
    <definedName name="HousIncomeUnitTypeRentAssist2">[1]Controls!$BV$5</definedName>
    <definedName name="HousIncomeUnitTypeRentAssist20">[1]Controls!$BV$23</definedName>
    <definedName name="HousIncomeUnitTypeRentAssist21">[1]Controls!$BV$24</definedName>
    <definedName name="HousIncomeUnitTypeRentAssist3">[1]Controls!$BV$6</definedName>
    <definedName name="HousIncomeUnitTypeRentAssist4">[1]Controls!$BV$7</definedName>
    <definedName name="HousIncomeUnitTypeRentAssist5">[1]Controls!$BV$8</definedName>
    <definedName name="HousIncomeUnitTypeRentAssist6">[1]Controls!$BV$9</definedName>
    <definedName name="HousIncomeUnitTypeRentAssist7">[1]Controls!$BV$10</definedName>
    <definedName name="HousIncomeUnitTypeRentAssist8">[1]Controls!$BV$11</definedName>
    <definedName name="HousIncomeUnitTypeRentAssist9">[1]Controls!$BV$12</definedName>
    <definedName name="HousIncomeUtilAllowACOwnerPaid">[1]Controls!$AW$26</definedName>
    <definedName name="HousIncomeUtilAllowACTenantPaid">[1]Controls!$AX$26</definedName>
    <definedName name="HousIncomeUtilAllowCookOwnerPaid">[1]Controls!$AW$23</definedName>
    <definedName name="HousIncomeUtilAllowCookTenantPaid">[1]Controls!$AX$23</definedName>
    <definedName name="HousIncomeUtilAllowElecOwnerPaid">[1]Controls!$AW$25</definedName>
    <definedName name="HousIncomeUtilAllowElecTenantPaid">[1]Controls!$AX$25</definedName>
    <definedName name="HousIncomeUtilAllowFeeOwnerPaid">[1]Controls!$AW$28</definedName>
    <definedName name="HousIncomeUtilAllowHeatOwnerPaid">[1]Controls!$AW$22</definedName>
    <definedName name="HousIncomeUtilAllowHeatTenantPaid">[1]Controls!$AX$22</definedName>
    <definedName name="HousIncomeUtilAllowSewerOwnerPaid">[1]Controls!$AW$27</definedName>
    <definedName name="HousIncomeUtilAllowSewerTenantPaid">[1]Controls!$AX$27</definedName>
    <definedName name="HousIncomeUtilAllowTaxOwnerPaid">[1]Controls!$AW$29</definedName>
    <definedName name="HousIncomeUtilAllowTaxTenantPaid">[1]Controls!$AX$29</definedName>
    <definedName name="HousIncomeUtilAllowWaterOwnerPaid">[1]Controls!$AW$24</definedName>
    <definedName name="HousIncomeUtilAllowWaterTenantPaid">[1]Controls!$AX$24</definedName>
    <definedName name="HousIncRentHsgPot">#REF!</definedName>
    <definedName name="HousIncTotalRooms">#REF!</definedName>
    <definedName name="HousIncTotalUnits">#REF!</definedName>
    <definedName name="HousIncTotContrRent">#REF!</definedName>
    <definedName name="HousIncTotRooms">#REF!</definedName>
    <definedName name="HousIncUnitGridRmsPerUnit1">[1]Controls!$CZ$43</definedName>
    <definedName name="HousIncUnitGridRmsPerUnit10">[1]Controls!$CZ$52</definedName>
    <definedName name="HousIncUnitGridRmsPerUnit11">[1]Controls!$CZ$53</definedName>
    <definedName name="HousIncUnitGridRmsPerUnit12">[1]Controls!$CZ$54</definedName>
    <definedName name="HousIncUnitGridRmsPerUnit13">[1]Controls!$CZ$55</definedName>
    <definedName name="HousIncUnitGridRmsPerUnit14">[1]Controls!$CZ$56</definedName>
    <definedName name="HousIncUnitGridRmsPerUnit15">[1]Controls!$CZ$57</definedName>
    <definedName name="HousIncUnitGridRmsPerUnit16">[1]Controls!$CZ$58</definedName>
    <definedName name="HousIncUnitGridRmsPerUnit17">[1]Controls!$CZ$59</definedName>
    <definedName name="HousIncUnitGridRmsPerUnit18">[1]Controls!$CZ$60</definedName>
    <definedName name="HousIncUnitGridRmsPerUnit19">[1]Controls!$CZ$61</definedName>
    <definedName name="HousIncUnitGridRmsPerUnit2">[1]Controls!$CZ$44</definedName>
    <definedName name="HousIncUnitGridRmsPerUnit20">[1]Controls!$CZ$62</definedName>
    <definedName name="HousIncUnitGridRmsPerUnit21">[1]Controls!$CZ$63</definedName>
    <definedName name="HousIncUnitGridRmsPerUnit3">[1]Controls!$CZ$45</definedName>
    <definedName name="HousIncUnitGridRmsPerUnit4">[1]Controls!$CZ$46</definedName>
    <definedName name="HousIncUnitGridRmsPerUnit5">[1]Controls!$CZ$47</definedName>
    <definedName name="HousIncUnitGridRmsPerUnit6">[1]Controls!$CZ$48</definedName>
    <definedName name="HousIncUnitGridRmsPerUnit7">[1]Controls!$CZ$49</definedName>
    <definedName name="HousIncUnitGridRmsPerUnit8">[1]Controls!$CZ$50</definedName>
    <definedName name="HousIncUnitGridRmsPerUnit9">[1]Controls!$CZ$51</definedName>
    <definedName name="HousIncUnitRentGrid">#REF!</definedName>
    <definedName name="HousingType">#REF!</definedName>
    <definedName name="HousiningIncomeTotHTCUnits">[1]Controls!$BX$25</definedName>
    <definedName name="HTCInfoCodeSec103No">[1]Controls!$AC$40</definedName>
    <definedName name="HTCInfoCodeSec103Yes">[1]Controls!$AB$40</definedName>
    <definedName name="HTCInfoConditionsMetNo">[1]Controls!$AC$50</definedName>
    <definedName name="HTCInfoConditionsMetYes">[1]Controls!$AB$50</definedName>
    <definedName name="HTCInfoCreditTypeExistHousin">[1]Controls!$S$61</definedName>
    <definedName name="HTCInfoCreditTypeNewFed">[1]Controls!$S$58</definedName>
    <definedName name="HTCInfoCreditTypeNewNotFed">[1]Controls!$S$57</definedName>
    <definedName name="HTCInfoCreditTypeRehabFed">[1]Controls!$S$60</definedName>
    <definedName name="HTCInfoCreditTypeRehabNotFed">[1]Controls!$S$59</definedName>
    <definedName name="HTCInfoFacilitiesClubHouse">[1]Controls!$X$42</definedName>
    <definedName name="HTCInfoFacilitiesLockers">[1]Controls!$X$41</definedName>
    <definedName name="HTCInfoFacilitiesOffice">[1]Controls!$X$45</definedName>
    <definedName name="HTCInfoFacilitiesOther1">[1]Controls!$X$46</definedName>
    <definedName name="HTCInfoFacilitiesParking">[1]Controls!$X$40</definedName>
    <definedName name="HTCInfoFacilitiesPool">[1]Controls!$X$43</definedName>
    <definedName name="HTCInfoFacilitiesServiceFac">[1]Controls!$X$44</definedName>
    <definedName name="HTCInfoHousCredGtrForProf">[1]Controls!$S$50</definedName>
    <definedName name="HTCInfoHousCredGtrNonProf">[1]Controls!$S$51</definedName>
    <definedName name="HTCInfoHousCredMetroForProf">[1]Controls!$S$52</definedName>
    <definedName name="HTCInfoHousCredMetroNonProf">[1]Controls!$S$53</definedName>
    <definedName name="HTCInfoHousCredRuralDev">[1]Controls!$S$54</definedName>
    <definedName name="HTCInfoHousCredTaxExempt">[1]Controls!$S$55</definedName>
    <definedName name="HTCInfoMinSetAside20pct">[1]Controls!$S$63</definedName>
    <definedName name="HTCInfoMinSetAside40pct">[1]Controls!$S$64</definedName>
    <definedName name="HTCInfoOwnerOccSFNo">[1]Controls!$BJ$41</definedName>
    <definedName name="HTCInfoOwnerOccSFYes">[1]Controls!$BI$41</definedName>
    <definedName name="HTCInfoReqStattus8609">[1]Controls!$S$47</definedName>
    <definedName name="HTCInfoReqStattusCarryover">[1]Controls!$S$46</definedName>
    <definedName name="HTCInfoReqStattusReservation">[1]Controls!$S$45</definedName>
    <definedName name="HTCInfoReqStattusTaxExBonds">[1]Controls!$S$48</definedName>
    <definedName name="HTCInfoReqTypeFirstRequest">[1]Controls!$S$41</definedName>
    <definedName name="HTCInfoReqTypeRepeatReq">[1]Controls!$S$43</definedName>
    <definedName name="HTCInfoReqTypeSuppRequest">[1]Controls!$S$42</definedName>
    <definedName name="HTCInfoSourceOfFunds14pct">[1]Controls!$AB$43</definedName>
    <definedName name="HTCInfoSourceOfFunds1NA">[1]Controls!$AB$42</definedName>
    <definedName name="HTCInfoSourceOfFunds1SubBasis">[1]Controls!$AB$44</definedName>
    <definedName name="HTCInfoSourceOfFunds24Pct">[1]Controls!$AB$47</definedName>
    <definedName name="HTCInfoSourceOfFunds2NA">[1]Controls!$AB$46</definedName>
    <definedName name="HTCInfoSourceOfFunds2SubBasis">[1]Controls!$AB$48</definedName>
    <definedName name="HTCInfoTaxExemtBondNo">[1]Controls!$AC$52</definedName>
    <definedName name="HTCInfoTaxExemtBondYes">[1]Controls!$AB$52</definedName>
    <definedName name="HTCInfoTreasWaivNA">[1]Controls!$BK$40</definedName>
    <definedName name="HTCInfoTreasWaivNo">[1]Controls!$BJ$40</definedName>
    <definedName name="HTCInfoTreasWaivYes">[1]Controls!$BI$40</definedName>
    <definedName name="IdentityOfInterestCheck">[1]Controls!$FL$3</definedName>
    <definedName name="IdentityOfInterestNo">[1]Controls!$EH$16</definedName>
    <definedName name="IdentityOfInterestYes">[1]Controls!$EG$16</definedName>
    <definedName name="IncomeLimitRestrictionLookup">#REF!</definedName>
    <definedName name="Interest" localSheetId="2">IF(#REF!&lt;&gt;"",#REF!*'Amortization Schedule'!Periodic_rate,"")</definedName>
    <definedName name="Interest">IF(#REF!&lt;&gt;"",#REF!*Periodic_rate,"")</definedName>
    <definedName name="InterestTypeLookup">#REF!</definedName>
    <definedName name="ISG">[1]Controls!$B$176</definedName>
    <definedName name="IsRRDL">[1]Controls!$EM$34</definedName>
    <definedName name="Latitude">[1]App!$K$23</definedName>
    <definedName name="LegalStatusLookup">#REF!</definedName>
    <definedName name="LIMITS_COUNTYLEVEL">#REF!</definedName>
    <definedName name="Line_92264A" comment="Used to allocate Sources and Uses to a project's 92264-A">'[2]Comprehensive S&amp;U'!$AL$102:$AL$139</definedName>
    <definedName name="Loan_amount">#REF!</definedName>
    <definedName name="LoanType">#REF!</definedName>
    <definedName name="Longitude">[1]App!$K$25</definedName>
    <definedName name="ManagemArchite">[1]Controls!$EV$37</definedName>
    <definedName name="ManagemDevelop">[1]Controls!$EV$32</definedName>
    <definedName name="ManagemGeneralPart1">[1]Controls!$EV$34</definedName>
    <definedName name="ManagemGeneralPart2">[1]Controls!$EV$35</definedName>
    <definedName name="ManagemGeneralPart3">[1]Controls!$EV$36</definedName>
    <definedName name="ManagemManagem">[1]Controls!$EV$38</definedName>
    <definedName name="ManagemOwnerM">[1]Controls!$EV$33</definedName>
    <definedName name="ManagemProject">[1]Controls!$EV$31</definedName>
    <definedName name="MAPinR103">'[7](1)InputSheet'!$C$144</definedName>
    <definedName name="MAPinR110">'[7](1)InputSheet'!$C$160</definedName>
    <definedName name="MAPMDR14">'[8]Mortgage Sizing'!#REF!</definedName>
    <definedName name="MarketApprais">[1]Controls!$EV$169</definedName>
    <definedName name="MarketArchite">[1]Controls!$EV$162</definedName>
    <definedName name="MarketAttorne">[1]Controls!$EV$171</definedName>
    <definedName name="MarketDevCons">[1]Controls!$EV$166</definedName>
    <definedName name="MarketDevelop">[1]Controls!$EV$157</definedName>
    <definedName name="MarketGeneral">[1]Controls!$EV$168</definedName>
    <definedName name="MarketGeneralPart1">[1]Controls!$EV$159</definedName>
    <definedName name="MarketGeneralPart2">[1]Controls!$EV$160</definedName>
    <definedName name="MarketGeneralPart3">[1]Controls!$EV$161</definedName>
    <definedName name="MarketManagem">[1]Controls!$EV$163</definedName>
    <definedName name="MarketMarket">[1]Controls!$EV$173</definedName>
    <definedName name="MarketNonprof">[1]Controls!$EV$170</definedName>
    <definedName name="MarketOwnerM">[1]Controls!$EV$158</definedName>
    <definedName name="MarketProcess">[1]Controls!$EV$167</definedName>
    <definedName name="MarketProject">[1]Controls!$EV$156</definedName>
    <definedName name="MarketPropert">[1]Controls!$EV$172</definedName>
    <definedName name="MarketService">[1]Controls!$EV$164</definedName>
    <definedName name="MarketTaxCred">[1]Controls!$EV$165</definedName>
    <definedName name="MinHOMEUnitsSubLimTest">[1]Controls!$CW$71</definedName>
    <definedName name="MIP">[1]App!$J$459</definedName>
    <definedName name="MortCalc1stMortFeesDevCostEscrow">#REF!</definedName>
    <definedName name="MortCalc1stMortFeesInsPrem">#REF!</definedName>
    <definedName name="MortCalc1stMortFeesOrigFee">#REF!</definedName>
    <definedName name="MortCalc1stMortMNHsg">[1]Controls!$C$34</definedName>
    <definedName name="MortCalcNeg1stMortPrinc">#REF!</definedName>
    <definedName name="MortCalcSubDebtMNHsgLend1">[1]Controls!$CC$3</definedName>
    <definedName name="MortCalcSubDebtMNHsgLend1Amort">[1]Controls!$BY$10</definedName>
    <definedName name="MortCalcSubDebtMNHsgLend1Name">[1]Controls!$BY$3</definedName>
    <definedName name="MortCalcSubDebtMNHsgLend1Princ">[1]Controls!$BZ$3</definedName>
    <definedName name="MortCalcSubDebtMNHsgLend1Rate">[1]Controls!$CA$3</definedName>
    <definedName name="MortCalcSubDebtMNHsgLend1Term">[1]Controls!$CB$3</definedName>
    <definedName name="MortCalcSubDebtMNHsgLend2">[1]Controls!$CC$4</definedName>
    <definedName name="MortCalcSubDebtMNHsgLend2Amort">[1]Controls!$BY$11</definedName>
    <definedName name="MortCalcSubDebtMNHsgLend2Name">[1]Controls!$BY$4</definedName>
    <definedName name="MortCalcSubDebtMNHsgLend2Princ">[1]Controls!$BZ$4</definedName>
    <definedName name="MortCalcSubDebtMNHsgLend2Rate">[1]Controls!$CA$4</definedName>
    <definedName name="MortCalcSubDebtMNHsgLend2Term">[1]Controls!$CB$4</definedName>
    <definedName name="MortCalcSubDebtMNHsgLend3">[1]Controls!$CC$5</definedName>
    <definedName name="MortCalcSubDebtMNHsgLend3Name">[1]Controls!$BY$5</definedName>
    <definedName name="MortCalcSubDebtMNHsgLend3Princ">[1]Controls!$BZ$5</definedName>
    <definedName name="MortCalcSubDebtMNHsgLend3Rate">[1]Controls!$CA$5</definedName>
    <definedName name="MortCalcSubDebtMNHsgLend3Term">[1]Controls!$CB$5</definedName>
    <definedName name="MortCalcSubDebtMNHsgLend4">[1]Controls!$CC$6</definedName>
    <definedName name="MortCalcSubDebtMNHsgLend4Amort">[1]Controls!$BY$13</definedName>
    <definedName name="MortCalcSubDebtMNHsgLend4Name">[1]Controls!$BY$6</definedName>
    <definedName name="MortCalcSubDebtMNHsgLend4Princ">[1]Controls!$BZ$6</definedName>
    <definedName name="MortCalcSubDebtMNHsgLend4Rate">[1]Controls!$CA$6</definedName>
    <definedName name="MortCalcSubDebtMNHsgLend4Term">[1]Controls!$CB$6</definedName>
    <definedName name="MortCalcSubDebtMNHsgLend5">[1]Controls!$CC$7</definedName>
    <definedName name="MortCalcSubDebtMNHsgLend6">[1]Controls!$CC$8</definedName>
    <definedName name="MortRateCalcAmortLoan1">'[1]Mortgage Rate Calc'!$C$11</definedName>
    <definedName name="MortRateCalcAmortLoan2">'[1]Mortgage Rate Calc'!$D$11</definedName>
    <definedName name="MortRateCalcAmortLoan3">'[1]Mortgage Rate Calc'!$E$11</definedName>
    <definedName name="MortRateCalcAmortLoan4">'[1]Mortgage Rate Calc'!$F$11</definedName>
    <definedName name="MortRateCalcAmortLoan5">'[1]Mortgage Rate Calc'!$G$11</definedName>
    <definedName name="MortRateCalcLoanAmt1">'[1]Mortgage Rate Calc'!$C$15</definedName>
    <definedName name="MortRateCalcLoanAmt2">'[1]Mortgage Rate Calc'!$D$15</definedName>
    <definedName name="MortRateCalcLoanAmt3">'[1]Mortgage Rate Calc'!$E$15</definedName>
    <definedName name="MortRateCalcLoanAmt4">'[1]Mortgage Rate Calc'!$F$15</definedName>
    <definedName name="MortRateCalcLoanAmt5">'[1]Mortgage Rate Calc'!$G$15</definedName>
    <definedName name="MortRateCalcMonthPmt1">'[1]Mortgage Rate Calc'!$C$16</definedName>
    <definedName name="MortRateCalcMonthPmt2">'[1]Mortgage Rate Calc'!$D$16</definedName>
    <definedName name="MortRateCalcMonthPmt3">'[1]Mortgage Rate Calc'!$E$16</definedName>
    <definedName name="MortRateCalcMonthPmt4">'[1]Mortgage Rate Calc'!$F$16</definedName>
    <definedName name="MortRateCalcMonthPmt5">'[1]Mortgage Rate Calc'!$G$16</definedName>
    <definedName name="MortRateCalcNegLoanAmt1">'[1]Mortgage Rate Calc'!$C$21</definedName>
    <definedName name="MortRateCalcNegLoanAmt2">'[1]Mortgage Rate Calc'!$D$21</definedName>
    <definedName name="MortRateCalcNegLoanAmt3">'[1]Mortgage Rate Calc'!$E$21</definedName>
    <definedName name="MortRateCalcNegLoanAmt4">'[1]Mortgage Rate Calc'!$F$21</definedName>
    <definedName name="MortRateCalcNegLoanAmt5">'[1]Mortgage Rate Calc'!$G$21</definedName>
    <definedName name="MortRateCalcRate1">'[1]Mortgage Rate Calc'!$C$6</definedName>
    <definedName name="MortRateCalcRate2">'[1]Mortgage Rate Calc'!$D$6</definedName>
    <definedName name="MortRateCalcRate3">'[1]Mortgage Rate Calc'!$E$6</definedName>
    <definedName name="MortRateCalcRate4">'[1]Mortgage Rate Calc'!$F$6</definedName>
    <definedName name="MortRateCalcRate5">'[1]Mortgage Rate Calc'!$G$6</definedName>
    <definedName name="MortRateCalcTerm1">'[1]Mortgage Rate Calc'!$C$8</definedName>
    <definedName name="MortRateCalcTerm2">'[1]Mortgage Rate Calc'!$D$8</definedName>
    <definedName name="MortRateCalcTerm3">'[1]Mortgage Rate Calc'!$E$8</definedName>
    <definedName name="MortRateCalcTerm4">'[1]Mortgage Rate Calc'!$F$8</definedName>
    <definedName name="MortRateCalcTerm5">'[1]Mortgage Rate Calc'!$G$8</definedName>
    <definedName name="MTSP2018">#REF!</definedName>
    <definedName name="MTSP2019">#REF!</definedName>
    <definedName name="Non_mortgageable_cost_category">'[2]Comprehensive S&amp;U'!$C$94:$C$111</definedName>
    <definedName name="NonprofApprais">[1]Controls!$EV$121</definedName>
    <definedName name="NonprofArchite">[1]Controls!$EV$114</definedName>
    <definedName name="NonprofDevCons">[1]Controls!$EV$118</definedName>
    <definedName name="NonprofDevelop">[1]Controls!$EV$109</definedName>
    <definedName name="NonprofGeneral">[1]Controls!$EV$120</definedName>
    <definedName name="NonprofGeneralPart1">[1]Controls!$EV$111</definedName>
    <definedName name="NonprofGeneralPart2">[1]Controls!$EV$112</definedName>
    <definedName name="NonprofGeneralPart3">[1]Controls!$EV$113</definedName>
    <definedName name="NonprofManagem">[1]Controls!$EV$115</definedName>
    <definedName name="NonprofNonprof">[1]Controls!$EV$122</definedName>
    <definedName name="NonprofProcess">[1]Controls!$EV$119</definedName>
    <definedName name="NonprofProject">[1]Controls!$EV$108</definedName>
    <definedName name="NonprofService">[1]Controls!$EV$116</definedName>
    <definedName name="NonprofTaxCred">[1]Controls!$EV$117</definedName>
    <definedName name="NotFedSub">[1]Controls!$B$177</definedName>
    <definedName name="Options">'[2]Comprehensive S&amp;U'!$U$40:$U$42</definedName>
    <definedName name="Other1Apprais">[1]Controls!$EV$206</definedName>
    <definedName name="Other1Archite">[1]Controls!$EV$199</definedName>
    <definedName name="Other1Attorne">[1]Controls!$EV$208</definedName>
    <definedName name="Other1Develop">[1]Controls!$EV$194</definedName>
    <definedName name="Other1General">[1]Controls!$EV$205</definedName>
    <definedName name="Other1GeneralPart1">[1]Controls!$EV$196</definedName>
    <definedName name="Other1GeneralPart2">[1]Controls!$EV$197</definedName>
    <definedName name="Other1GeneralPart3">[1]Controls!$EV$198</definedName>
    <definedName name="Other1Managem">[1]Controls!$EV$200</definedName>
    <definedName name="Other1Market">[1]Controls!$EV$210</definedName>
    <definedName name="Other1Nonprof">[1]Controls!$EV$207</definedName>
    <definedName name="Other1Other1">[1]Controls!$EV$212</definedName>
    <definedName name="Other1OwnerM">[1]Controls!$EV$195</definedName>
    <definedName name="Other1Process">[1]Controls!$EV$204</definedName>
    <definedName name="Other1Project">[1]Controls!$EV$193</definedName>
    <definedName name="Other1Propert">[1]Controls!$EV$209</definedName>
    <definedName name="Other1Rental">[1]Controls!$EV$211</definedName>
    <definedName name="Other1Service">[1]Controls!$EV$201</definedName>
    <definedName name="Other1TaxCred">[1]Controls!$EV$202</definedName>
    <definedName name="Other2Apprais">[1]Controls!$EV$226</definedName>
    <definedName name="Other2Archite">[1]Controls!$EV$219</definedName>
    <definedName name="Other2Attorne">[1]Controls!$EV$228</definedName>
    <definedName name="Other2DevCons">[1]Controls!$EV$223</definedName>
    <definedName name="Other2Develop">[1]Controls!$EV$214</definedName>
    <definedName name="Other2General">[1]Controls!$EV$225</definedName>
    <definedName name="Other2GeneralPart1">[1]Controls!$EV$216</definedName>
    <definedName name="Other2GeneralPart2">[1]Controls!$EV$217</definedName>
    <definedName name="Other2GeneralPart3">[1]Controls!$EV$218</definedName>
    <definedName name="Other2Managem">[1]Controls!$EV$220</definedName>
    <definedName name="Other2Market">[1]Controls!$EV$230</definedName>
    <definedName name="Other2Nonprof">[1]Controls!$EV$227</definedName>
    <definedName name="Other2Other1">[1]Controls!$EV$232</definedName>
    <definedName name="Other2Other2">[1]Controls!$EV$233</definedName>
    <definedName name="Other2OwnerM">[1]Controls!$EV$215</definedName>
    <definedName name="Other2Process">[1]Controls!$EV$224</definedName>
    <definedName name="Other2Project">[1]Controls!$EV$213</definedName>
    <definedName name="Other2Propert">[1]Controls!$EV$229</definedName>
    <definedName name="Other2Rental">[1]Controls!$EV$231</definedName>
    <definedName name="Other2Service">[1]Controls!$EV$221</definedName>
    <definedName name="Other2TaxCred">[1]Controls!$EV$222</definedName>
    <definedName name="Other3Apprais">[1]Controls!$EV$247</definedName>
    <definedName name="Other3Archite">[1]Controls!$EV$240</definedName>
    <definedName name="Other3Attorne">[1]Controls!$EV$249</definedName>
    <definedName name="Other3DevCons">[1]Controls!$EV$244</definedName>
    <definedName name="Other3Develop">[1]Controls!$EV$235</definedName>
    <definedName name="Other3General">[1]Controls!$EV$246</definedName>
    <definedName name="Other3GeneralPart1">[1]Controls!$EV$237</definedName>
    <definedName name="Other3GeneralPart2">[1]Controls!$EV$238</definedName>
    <definedName name="Other3Managem">[1]Controls!$EV$241</definedName>
    <definedName name="Other3Market">[1]Controls!$EV$251</definedName>
    <definedName name="Other3Nonprof">[1]Controls!$EV$248</definedName>
    <definedName name="Other3Other1">[1]Controls!$EV$253</definedName>
    <definedName name="Other3Other2">[1]Controls!$EV$254</definedName>
    <definedName name="Other3Other3">[1]Controls!$EV$255</definedName>
    <definedName name="Other3OwnerM">[1]Controls!$EV$236</definedName>
    <definedName name="Other3Process">[1]Controls!$EV$245</definedName>
    <definedName name="Other3Project">[1]Controls!$EV$234</definedName>
    <definedName name="Other3Propert">[1]Controls!$EV$250</definedName>
    <definedName name="Other3Rental">[1]Controls!$EV$252</definedName>
    <definedName name="Other3Service">[1]Controls!$EV$242</definedName>
    <definedName name="Other3TaxCred">[1]Controls!$EV$243</definedName>
    <definedName name="Other4Apprais">[1]Controls!$EV$269</definedName>
    <definedName name="Other4Archite">[1]Controls!$EV$262</definedName>
    <definedName name="Other4Attorne">[1]Controls!$EV$271</definedName>
    <definedName name="Other4DevCons">[1]Controls!$EV$266</definedName>
    <definedName name="Other4Develop">[1]Controls!$EV$257</definedName>
    <definedName name="Other4General">[1]Controls!$EV$268</definedName>
    <definedName name="Other4GeneralPart1">[1]Controls!$EV$259</definedName>
    <definedName name="Other4GeneralPart2">[1]Controls!$EV$260</definedName>
    <definedName name="Other4GeneralPart3">[1]Controls!$EV$261</definedName>
    <definedName name="Other4Managem">[1]Controls!$EV$263</definedName>
    <definedName name="Other4Market">[1]Controls!$EV$273</definedName>
    <definedName name="Other4Nonprof">[1]Controls!$EV$270</definedName>
    <definedName name="Other4Other1">[1]Controls!$EV$275</definedName>
    <definedName name="Other4Other2">[1]Controls!$EV$276</definedName>
    <definedName name="Other4Other3">[1]Controls!$EV$277</definedName>
    <definedName name="Other4Other4">[1]Controls!$EV$278</definedName>
    <definedName name="Other4OwnerM">[1]Controls!$EV$258</definedName>
    <definedName name="Other4Process">[1]Controls!$EV$267</definedName>
    <definedName name="Other4Project">[1]Controls!$EV$256</definedName>
    <definedName name="Other4Propert">[1]Controls!$EV$272</definedName>
    <definedName name="Other4Rental">[1]Controls!$EV$274</definedName>
    <definedName name="Other4Service">[1]Controls!$EV$264</definedName>
    <definedName name="Other4TaxCred">[1]Controls!$EV$265</definedName>
    <definedName name="Other5Apprais">[1]Controls!$EV$292</definedName>
    <definedName name="Other5Archite">[1]Controls!$EV$285</definedName>
    <definedName name="Other5Attorne">[1]Controls!$EV$294</definedName>
    <definedName name="Other5DevCons">[1]Controls!$EV$289</definedName>
    <definedName name="Other5Develop">[1]Controls!$EV$280</definedName>
    <definedName name="Other5General">[1]Controls!$EV$291</definedName>
    <definedName name="Other5GeneralPart1">[1]Controls!$EV$282</definedName>
    <definedName name="Other5GeneralPart2">[1]Controls!$EV$283</definedName>
    <definedName name="Other5GeneralPart3">[1]Controls!$EV$284</definedName>
    <definedName name="Other5Managem">[1]Controls!$EV$286</definedName>
    <definedName name="Other5Market">[1]Controls!$EV$296</definedName>
    <definedName name="Other5Nonprof">[1]Controls!$EV$293</definedName>
    <definedName name="Other5Other1">[1]Controls!$EV$298</definedName>
    <definedName name="Other5Other2">[1]Controls!$EV$299</definedName>
    <definedName name="Other5Other3">[1]Controls!$EV$300</definedName>
    <definedName name="Other5Other4">[1]Controls!$EV$301</definedName>
    <definedName name="Other5Other5">[1]Controls!$EW$302</definedName>
    <definedName name="Other5OwnerM">[1]Controls!$EV$281</definedName>
    <definedName name="Other5Process">[1]Controls!$EV$290</definedName>
    <definedName name="Other5Project">[1]Controls!$EV$279</definedName>
    <definedName name="Other5Propert">[1]Controls!$EV$295</definedName>
    <definedName name="Other5Rental">[1]Controls!$EV$297</definedName>
    <definedName name="Other5Service">[1]Controls!$EV$287</definedName>
    <definedName name="Other5TaxCred">[1]Controls!$EV$288</definedName>
    <definedName name="Other6Apprais">[1]Controls!$EV$316</definedName>
    <definedName name="Other6Archite">[1]Controls!$EV$309</definedName>
    <definedName name="Other6Attorne">[1]Controls!$EV$318</definedName>
    <definedName name="Other6DevCons">[1]Controls!$EV$313</definedName>
    <definedName name="Other6Develop">[1]Controls!$EV$304</definedName>
    <definedName name="Other6General">[1]Controls!$EV$315</definedName>
    <definedName name="Other6GeneralPart1">[1]Controls!$EV$306</definedName>
    <definedName name="Other6GeneralPart2">[1]Controls!$EV$307</definedName>
    <definedName name="Other6GeneralPart3">[1]Controls!$EV$308</definedName>
    <definedName name="Other6Managem">[1]Controls!$EV$310</definedName>
    <definedName name="Other6Market">[1]Controls!$EV$320</definedName>
    <definedName name="Other6Nonprof">[1]Controls!$EV$317</definedName>
    <definedName name="Other6Other1">[1]Controls!$EV$322</definedName>
    <definedName name="Other6Other2">[1]Controls!$EV$323</definedName>
    <definedName name="Other6Other3">[1]Controls!$EV$324</definedName>
    <definedName name="Other6Other4">[1]Controls!$EV$325</definedName>
    <definedName name="Other6Other5">[1]Controls!$EV$326</definedName>
    <definedName name="Other6Other6">[1]Controls!$EU$327</definedName>
    <definedName name="Other6OwnerM">[1]Controls!$EV$305</definedName>
    <definedName name="Other6Process">[1]Controls!$EV$314</definedName>
    <definedName name="Other6Project">[1]Controls!$EV$303</definedName>
    <definedName name="Other6Propert">[1]Controls!$EV$319</definedName>
    <definedName name="Other6Rental">[1]Controls!$EV$321</definedName>
    <definedName name="Other6Service">[1]Controls!$EV$311</definedName>
    <definedName name="Other6TaxCred">[1]Controls!$EV$312</definedName>
    <definedName name="OtherDevCons">[1]Controls!#REF!</definedName>
    <definedName name="OwnerDevelop">[1]Controls!$EV$7</definedName>
    <definedName name="OwnerOwnerM">[1]Controls!$EV$8</definedName>
    <definedName name="OwnerProject">[1]Controls!$EV$6</definedName>
    <definedName name="payment.Num" localSheetId="2">IF(OR(#REF!="",#REF!='Amortization Schedule'!Total_payments),"",#REF!+1)</definedName>
    <definedName name="payment.Num">IF(OR(#REF!="",#REF!=Total_payments),"",#REF!+1)</definedName>
    <definedName name="Payments_per_year">#REF!</definedName>
    <definedName name="Periodic_rate" localSheetId="2">Annual_interest_rate/Payments_per_year</definedName>
    <definedName name="Periodic_rate">Annual_interest_rate/Payments_per_year</definedName>
    <definedName name="Pmt_to_use" localSheetId="2">#REF!</definedName>
    <definedName name="Pmt_to_use">#REF!</definedName>
    <definedName name="PreservAgencyAllocation">[1]Controls!$CZ$6</definedName>
    <definedName name="PreservExistHTCHighRisk">[1]Controls!$CZ$4</definedName>
    <definedName name="PreservExistHTCImmRisk">[1]Controls!$CZ$3</definedName>
    <definedName name="PreservFedAssistContractEligib">[1]Controls!$DD$6</definedName>
    <definedName name="PreservFedAssistMortMaturity">[1]Controls!$DD$5</definedName>
    <definedName name="PreservFedAssistOptOut">[1]Controls!$DD$3</definedName>
    <definedName name="PreservFedAssistPrePay">[1]Controls!$DD$4</definedName>
    <definedName name="PreservSuballocator">[1]Controls!$CZ$7</definedName>
    <definedName name="PresMktRentComps">[1]Controls!$FB$62</definedName>
    <definedName name="PresTotMonthlyContrRent">[1]Controls!$FA$62</definedName>
    <definedName name="Principal" localSheetId="2">IF(#REF!&lt;&gt;"",MIN(#REF!,'Amortization Schedule'!Pmt_to_use-#REF!),"")</definedName>
    <definedName name="Principal">IF(#REF!&lt;&gt;"",MIN(#REF!,Pmt_to_use-#REF!),"")</definedName>
    <definedName name="ProcessArchite">[1]Controls!$EV$75</definedName>
    <definedName name="ProcessDevCons">[1]Controls!$EV$79</definedName>
    <definedName name="ProcessDevelop">[1]Controls!$EV$70</definedName>
    <definedName name="ProcessGeneralPart1">[1]Controls!$EV$72</definedName>
    <definedName name="ProcessGeneralPart2">[1]Controls!$EV$73</definedName>
    <definedName name="ProcessGeneralPart3">[1]Controls!$EV$74</definedName>
    <definedName name="ProcessManagem">[1]Controls!$EV$76</definedName>
    <definedName name="ProcessOwnerM">[1]Controls!$EV$71</definedName>
    <definedName name="ProcessProcess">[1]Controls!$EV$80</definedName>
    <definedName name="ProcessProject">[1]Controls!$EV$69</definedName>
    <definedName name="ProcessService">[1]Controls!$EV$77</definedName>
    <definedName name="ProcessTaxCred">[1]Controls!$EV$78</definedName>
    <definedName name="ProjDesc42M1Letter">[1]Controls!$BJ$7</definedName>
    <definedName name="ProjDescActType1">[1]Controls!$CH$3</definedName>
    <definedName name="ProjDescActType2">[1]Controls!$CH$4</definedName>
    <definedName name="ProjDescActType3">[1]Controls!$CH$5</definedName>
    <definedName name="ProjDescActType4">[1]Controls!$CH$6</definedName>
    <definedName name="ProjDescActType5">[1]Controls!$CH$7</definedName>
    <definedName name="ProjDescActTypeAcquisition">[1]Controls!$CL$3</definedName>
    <definedName name="ProjDescActTypeConversion">[1]Controls!$CL$8</definedName>
    <definedName name="ProjDescActTypeDemolition">[1]Controls!$CL$11</definedName>
    <definedName name="ProjDescActTypeHistoricPres">[1]Controls!$CL$6</definedName>
    <definedName name="ProjDescActTypeNewConstr">[1]Controls!$CL$7</definedName>
    <definedName name="ProjDescActTypeOther1">[1]Controls!$CL$13</definedName>
    <definedName name="ProjDescActTypeOther2">[1]Controls!$CL$14</definedName>
    <definedName name="ProjDescActTypeRefinance">[1]Controls!$CL$4</definedName>
    <definedName name="ProjDescActTypeRehabilitaton">[1]Controls!$CL$5</definedName>
    <definedName name="ProjDescActTypeRentSubsidy">[1]Controls!$CL$12</definedName>
    <definedName name="ProjDescActTypeScatteredDev">[1]Controls!$CL$10</definedName>
    <definedName name="ProjDescActTypeStabilization">[1]Controls!$CL$9</definedName>
    <definedName name="ProjDescDeferredLoans">[1]Controls!$BJ$4</definedName>
    <definedName name="ProjDescDevelopmentName">#REF!</definedName>
    <definedName name="ProjDescHousingTaxCredits">[1]Controls!$BJ$5</definedName>
    <definedName name="ProjDescLatitude">#REF!</definedName>
    <definedName name="ProjDescLMIRFirstMortgage">[1]Controls!$BJ$3</definedName>
    <definedName name="ProjDescLongitude">#REF!</definedName>
    <definedName name="ProjDescOperatingSubsidy">[1]Controls!$BJ$9</definedName>
    <definedName name="ProjDescPrimaryAddress">#REF!</definedName>
    <definedName name="ProjDescQualifiedContract">[1]Controls!$BJ$6</definedName>
    <definedName name="ProjDescRentalAssistance">[1]Controls!$BJ$8</definedName>
    <definedName name="ProjDescRRDLAdministrator">[1]Controls!$BJ$12</definedName>
    <definedName name="ProjDescRRDLBorrower">[1]Controls!$BJ$11</definedName>
    <definedName name="ProjDescRRDLProject">[1]Controls!$BJ$10</definedName>
    <definedName name="ProjDescStratPrior1">[1]Controls!$CH$16</definedName>
    <definedName name="ProjDescStratPrior2">[1]Controls!$CH$17</definedName>
    <definedName name="ProjDescStratPrior3">[1]Controls!$CH$18</definedName>
    <definedName name="ProjDescStratPrior4">[1]Controls!$CH$19</definedName>
    <definedName name="ProjDescStratPrior5">[1]Controls!$CH$20</definedName>
    <definedName name="ProjDescStratPrior6">[1]Controls!$CH$21</definedName>
    <definedName name="ProjDescStratPriorCriticalNeed">[1]Controls!$CL$21</definedName>
    <definedName name="ProjDescStratPriorForeclosure">[1]Controls!$CL$20</definedName>
    <definedName name="ProjDescStratPriorLTH">[1]Controls!$CL$17</definedName>
    <definedName name="ProjDescStratPriorNewAffHousing">[1]Controls!$CL$18</definedName>
    <definedName name="ProjDescStratPriorPresExistHousing">[1]Controls!$CL$19</definedName>
    <definedName name="ProjDescStratPriorPresFedAssist">[1]Controls!$CL$16</definedName>
    <definedName name="ProjDescZipCode">#REF!</definedName>
    <definedName name="Project_Count_ranges">#REF!</definedName>
    <definedName name="ProjectDescCity">[1]Controls!$C$41</definedName>
    <definedName name="ProjectDescCounty">[1]Controls!$C$42</definedName>
    <definedName name="ProjectProject">[1]Controls!$EV$3</definedName>
    <definedName name="PropertApprais">[1]Controls!$EV$152</definedName>
    <definedName name="PropertArchite">[1]Controls!$EV$145</definedName>
    <definedName name="PropertAttorne">[1]Controls!$EV$154</definedName>
    <definedName name="PropertDevelop">[1]Controls!$EV$140</definedName>
    <definedName name="PropertGeneral">[1]Controls!$EV$151</definedName>
    <definedName name="PropertGeneralPart1">[1]Controls!$EV$142</definedName>
    <definedName name="PropertGeneralPart2">[1]Controls!$EV$143</definedName>
    <definedName name="PropertGeneralPart3">[1]Controls!$EV$144</definedName>
    <definedName name="PropertManagem">[1]Controls!$EV$146</definedName>
    <definedName name="PropertNonprof">[1]Controls!$EV$153</definedName>
    <definedName name="PropertOwnerM">[1]Controls!$EV$141</definedName>
    <definedName name="PropertProcess">[1]Controls!$EV$150</definedName>
    <definedName name="PropertProject">[1]Controls!$EV$139</definedName>
    <definedName name="PropertPropert">[1]Controls!$EV$155</definedName>
    <definedName name="PropertService">[1]Controls!$EV$147</definedName>
    <definedName name="PropertTaxCred">[1]Controls!$EV$148</definedName>
    <definedName name="PropInfoCensusTractNo">#REF!</definedName>
    <definedName name="PropInfoCurrZoningNo">[1]Controls!$AX$3</definedName>
    <definedName name="PropInfoCurrZoningYes">[1]Controls!$AW$3</definedName>
    <definedName name="PropInfoExistBuildingsOccupied">[1]Controls!$AW$2</definedName>
    <definedName name="PropInfoExistBuildingsVacant">[1]Controls!$AX$2</definedName>
    <definedName name="PropInfoHasAcqRelPartyNo">[1]Controls!$AX$13</definedName>
    <definedName name="PropInfoHasAcqRelPartyYes">[1]Controls!$AW$13</definedName>
    <definedName name="PropInfoHistBuildingNo">[1]Controls!$AX$4</definedName>
    <definedName name="PropInfoHistBuildingYes">[1]Controls!$AW$4</definedName>
    <definedName name="PropInfoPropHistBuildingNo">[1]Controls!$AX$5</definedName>
    <definedName name="PropInfoPropHistBuildingYes">[1]Controls!$AW$5</definedName>
    <definedName name="PropInfoSiteDescDesBasisBoos">[1]Controls!$CP$5</definedName>
    <definedName name="PropInfoSiteDescDiffDevArea">[1]Controls!$CP$4</definedName>
    <definedName name="PropInfoSiteDescQualCenTr">[1]Controls!$CP$3</definedName>
    <definedName name="PropInfoSiteFeatures1000FtRR">[1]Controls!$CQ$8</definedName>
    <definedName name="PropInfoSiteFeatures15MiMilA">[1]Controls!$CQ$12</definedName>
    <definedName name="PropInfoSiteFeatures3000FtAP">[1]Controls!$CQ$10</definedName>
    <definedName name="PropInfoSiteFeatures5MiCivAP">[1]Controls!$CQ$11</definedName>
    <definedName name="PropInfoSiteFeaturesCreek">[1]Controls!$CQ$19</definedName>
    <definedName name="PropInfoSiteFeaturesDrainage">[1]Controls!$CQ$21</definedName>
    <definedName name="PropInfoSiteFeaturesEnvHaz">[1]Controls!$CQ$15</definedName>
    <definedName name="PropInfoSiteFeaturesFill">[1]Controls!$CQ$23</definedName>
    <definedName name="PropInfoSiteFeaturesFloodPl">[1]Controls!$CQ$18</definedName>
    <definedName name="PropInfoSiteFeaturesHiTensWi">[1]Controls!$CQ$13</definedName>
    <definedName name="PropInfoSiteFeaturesNearAP">[1]Controls!$CQ$9</definedName>
    <definedName name="PropInfoSiteFeaturesRavines">[1]Controls!$CQ$17</definedName>
    <definedName name="PropInfoSiteFeaturesRockForm">[1]Controls!$CQ$16</definedName>
    <definedName name="PropInfoSiteFeaturesTowers">[1]Controls!$CQ$14</definedName>
    <definedName name="PropInfoSiteFeaturesUnStSoil">[1]Controls!$CQ$22</definedName>
    <definedName name="PropInfoUtilElecConnNo">[1]Controls!$AX$7</definedName>
    <definedName name="PropInfoUtilElecConnYes">[1]Controls!$AW$7</definedName>
    <definedName name="PropInfoUtilElecWillConnNo">[1]Controls!$AX$14</definedName>
    <definedName name="PropInfoUtilElecWillConnYes">[1]Controls!$AW$14</definedName>
    <definedName name="PropInfoUtilExtNecNo">[1]Controls!$AX$11</definedName>
    <definedName name="PropInfoUtilExtNecYes">[1]Controls!$AW$11</definedName>
    <definedName name="PropInfoUtilGasConnNo">[1]Controls!$AX$8</definedName>
    <definedName name="PropInfoUtilGasConnYes">[1]Controls!$AW$8</definedName>
    <definedName name="PropInfoUtilGasWillConnNo">[1]Controls!$AX$15</definedName>
    <definedName name="PropInfoUtilGasWillConnYes">[1]Controls!$AW$15</definedName>
    <definedName name="PropInfoUtilSewerConnNo">[1]Controls!$AX$10</definedName>
    <definedName name="PropInfoUtilSewerConnYes">[1]Controls!$AW$10</definedName>
    <definedName name="PropInfoUtilWaterConnNo">[1]Controls!$AX$9</definedName>
    <definedName name="PropInfoUtilWaterConnYes">[1]Controls!$AW$9</definedName>
    <definedName name="PropInfoUtilWaterWillConnNo">[1]Controls!$AX$16</definedName>
    <definedName name="PropInfoUtilWaterWillConnYes">[1]Controls!$AW$16</definedName>
    <definedName name="PropInfoWillAcqRelPartyNo">[1]Controls!$AX$12</definedName>
    <definedName name="PropInfoWillAcqRelPartyYes">[1]Controls!$AW$12</definedName>
    <definedName name="RAOSNameOfSourceLookup">#REF!</definedName>
    <definedName name="RAOSTypeOfSourceLookup">#REF!</definedName>
    <definedName name="RenewalTypeLookup">#REF!</definedName>
    <definedName name="RentalApprais">[1]Controls!$EV$187</definedName>
    <definedName name="RentalArchite">[1]Controls!$EV$180</definedName>
    <definedName name="RentalAttorne">[1]Controls!$EV$189</definedName>
    <definedName name="RentalDevCons">[1]Controls!$EV$184</definedName>
    <definedName name="RentalDevelop">[1]Controls!$EV$175</definedName>
    <definedName name="RentalGeneral">[1]Controls!$EV$186</definedName>
    <definedName name="RentalGeneralPart1">[1]Controls!$EV$177</definedName>
    <definedName name="RentalGeneralPart2">[1]Controls!$EV$178</definedName>
    <definedName name="RentalGeneralPart3">[1]Controls!$EV$179</definedName>
    <definedName name="RentalManagem">[1]Controls!$EV$181</definedName>
    <definedName name="RentalMarket">[1]Controls!$EV$191</definedName>
    <definedName name="RentalNonprof">[1]Controls!$EV$188</definedName>
    <definedName name="RentalOwnerM">[1]Controls!$EV$176</definedName>
    <definedName name="RentalProcess">[1]Controls!$EV$185</definedName>
    <definedName name="RentalProject">[1]Controls!$EV$174</definedName>
    <definedName name="RentalPropert">[1]Controls!$EV$190</definedName>
    <definedName name="RentalRental">[1]Controls!$EV$192</definedName>
    <definedName name="RentalService">[1]Controls!$EV$182</definedName>
    <definedName name="RentalTaxCred">[1]Controls!$EV$183</definedName>
    <definedName name="RentAssistSourcType1">[1]Controls!$CE$50</definedName>
    <definedName name="RentAssistSourcType2">[1]Controls!$CE$51</definedName>
    <definedName name="RentAssistSourcType3">[1]Controls!$CE$52</definedName>
    <definedName name="RentAssistSourcType4">[1]Controls!$CE$53</definedName>
    <definedName name="RentLimitRestrictionLookup">#REF!</definedName>
    <definedName name="RepaymentType">#REF!</definedName>
    <definedName name="RiskOfLossLookup">#REF!</definedName>
    <definedName name="RRDLAddlBuildAddr">#REF!</definedName>
    <definedName name="RRDLAddlBuildZip">#REF!</definedName>
    <definedName name="RRDLAnnualIncomeRows">[1]Controls!$EM$31</definedName>
    <definedName name="RRDLApplCity">[1]Controls!$EF$2</definedName>
    <definedName name="RRDLApplState">[1]Controls!$EF$3</definedName>
    <definedName name="RRDLCoApplCity">[1]Controls!$EF$4</definedName>
    <definedName name="RRDLCoApplState">[1]Controls!$EF$5</definedName>
    <definedName name="RRDLCompleteComplianceNo">[1]Controls!$EH$22</definedName>
    <definedName name="RRDLCompleteComplianceYes">[1]Controls!$EG$22</definedName>
    <definedName name="RRDLCurrIndebtednessRows">[1]Controls!$EM$29</definedName>
    <definedName name="RRDLCurrOwnBuildingNo">[1]Controls!$EH$20</definedName>
    <definedName name="RRDLCurrOwnBuildingYes">[1]Controls!$EG$20</definedName>
    <definedName name="RRDLDesigHistoricBuildNo">[1]Controls!$EH$23</definedName>
    <definedName name="RRDLDesigHistoricBuildYes">[1]Controls!$EG$23</definedName>
    <definedName name="RRDLIncrementalRows">[1]Controls!$CU$73</definedName>
    <definedName name="RRDLPermanentDisplacementNo">[1]Controls!$EH$24</definedName>
    <definedName name="RRDLPermanentDisplacementYes">[1]Controls!$EG$24</definedName>
    <definedName name="RRDLPriorMHFAFundingNo">[1]Controls!$EH$21</definedName>
    <definedName name="RRDLPriorMHFAFundingYes">[1]Controls!$EG$21</definedName>
    <definedName name="RRDLPropInfoGrossSqFtBuildings">#REF!</definedName>
    <definedName name="RRDLPropInfoGrossSqFtResid">#REF!</definedName>
    <definedName name="RRDLPropInfoNbrBuild">#REF!</definedName>
    <definedName name="RRDLPropInfoNbrSitCtl">#REF!</definedName>
    <definedName name="RRDLPropInfoNbrStories">#REF!</definedName>
    <definedName name="RRDLPropInfoNbrTotUnits">#REF!</definedName>
    <definedName name="RRDLTempRelocationNo">[1]Controls!$EH$25</definedName>
    <definedName name="RRDLTempRelocationYes">[1]Controls!$EG$25</definedName>
    <definedName name="SelectedRequestTypeRRDL">[1]Controls!$BM$15</definedName>
    <definedName name="ServiceArchite">[1]Controls!$EV$45</definedName>
    <definedName name="ServiceDevelop">[1]Controls!$EV$40</definedName>
    <definedName name="ServiceGeneralPart1">[1]Controls!$EV$42</definedName>
    <definedName name="ServiceGeneralPart2">[1]Controls!$EV$43</definedName>
    <definedName name="ServiceGeneralPart3">[1]Controls!$EV$44</definedName>
    <definedName name="ServiceManagem">[1]Controls!$EV$46</definedName>
    <definedName name="ServiceOwnerM">[1]Controls!$EV$41</definedName>
    <definedName name="ServiceProject">[1]Controls!$EV$39</definedName>
    <definedName name="ServiceService">[1]Controls!$EV$47</definedName>
    <definedName name="Show.Date" localSheetId="2">IF(#REF!&lt;&gt;"",DATE(YEAR(First_payment_due),MONTH(First_payment_due)+(#REF!-1)*12/Payments_per_year,DAY(First_payment_due)),"")</definedName>
    <definedName name="Show.Date">IF(#REF!&lt;&gt;"",DATE(YEAR(First_payment_due),MONTH(First_payment_due)+(#REF!-1)*12/Payments_per_year,DAY(First_payment_due)),"")</definedName>
    <definedName name="SiteControlLookup">#REF!</definedName>
    <definedName name="Sources_Consolidation_Category">'[2]Comprehensive S&amp;U'!$BJ$40:$BJ$51</definedName>
    <definedName name="SourcesConstSourcesName1">[1]Controls!$BK$53</definedName>
    <definedName name="SourcesConstSourcesName2">[1]Controls!$BK$54</definedName>
    <definedName name="SourcesConstSourcesName3">[1]Controls!$BK$55</definedName>
    <definedName name="SourcesConstSourcesName4">[1]Controls!$BK$56</definedName>
    <definedName name="SourcesContributionsComm1">[1]Controls!$CE$40</definedName>
    <definedName name="SourcesContributionsComm2">[1]Controls!$CE$41</definedName>
    <definedName name="SourcesContributionsComm3">[1]Controls!$CE$42</definedName>
    <definedName name="SourcesContributionsComm4">[1]Controls!$CE$43</definedName>
    <definedName name="SourcesContributionsComm5">[1]Controls!$CE$44</definedName>
    <definedName name="SourcesContributionsComm6">[1]Controls!$CE$45</definedName>
    <definedName name="SourcesMaxRetDeMinSyndProc">[1]Controls!$BG$4</definedName>
    <definedName name="SourcesMaxRetManEntry">[1]Controls!$BG$5</definedName>
    <definedName name="SourcesMaxRetNoSyndProc">[1]Controls!$BG$3</definedName>
    <definedName name="SourcesMaxRetWithSyndProc">[1]Controls!$BG$2</definedName>
    <definedName name="SourcesPermCap1stMortComm">[1]Controls!$BA$41</definedName>
    <definedName name="SourcesPermCap1stMortHTCGap">[1]Controls!$BB$41</definedName>
    <definedName name="SourcesPermCapDefLoanComm">[1]Controls!$BA$46</definedName>
    <definedName name="SourcesPermCapDefLoanHTCGap">[1]Controls!$BB$46</definedName>
    <definedName name="SourcesPermCapFedHistProcComm">[1]Controls!$BA$44</definedName>
    <definedName name="SourcesPermCapFedHistProcHTCGap">[1]Controls!$BB$44</definedName>
    <definedName name="SourcesPermCapGapRemComm">[1]Controls!$BA$60</definedName>
    <definedName name="SourcesPermCapGapRemHTCGap">[1]Controls!$BB$60</definedName>
    <definedName name="SourcesPermCapOther10Comm">[1]Controls!$BA$56</definedName>
    <definedName name="SourcesPermCapOther10HTCGap">[1]Controls!$BB$56</definedName>
    <definedName name="SourcesPermCapOther11Comm">[1]Controls!$BA$57</definedName>
    <definedName name="SourcesPermCapOther11HTCGap">[1]Controls!$BB$57</definedName>
    <definedName name="SourcesPermCapOther12Comm">[1]Controls!$BA$58</definedName>
    <definedName name="SourcesPermCapOther12HTCGap">[1]Controls!$BB$58</definedName>
    <definedName name="SourcesPermCapOther1Comm">[1]Controls!$BA$47</definedName>
    <definedName name="SourcesPermCapOther1HTCGap">[1]Controls!$BB$47</definedName>
    <definedName name="SourcesPermCapOther2Comm">[1]Controls!$BA$48</definedName>
    <definedName name="SourcesPermCapOther2HTCGap">[1]Controls!$BB$48</definedName>
    <definedName name="SourcesPermCapOther3Comm">[1]Controls!$BA$49</definedName>
    <definedName name="SourcesPermCapOther3HTCGap">[1]Controls!$BB$49</definedName>
    <definedName name="SourcesPermCapOther4Comm">[1]Controls!$BA$50</definedName>
    <definedName name="SourcesPermCapOther4HTCGap">[1]Controls!$BB$50</definedName>
    <definedName name="SourcesPermCapOther5Comm">[1]Controls!$BA$51</definedName>
    <definedName name="SourcesPermCapOther5HTCGap">[1]Controls!$BB$51</definedName>
    <definedName name="SourcesPermCapOther6Comm">[1]Controls!$BA$52</definedName>
    <definedName name="SourcesPermCapOther6HTCGap">[1]Controls!$BB$52</definedName>
    <definedName name="SourcesPermCapOther7Comm">[1]Controls!$BA$53</definedName>
    <definedName name="SourcesPermCapOther7HTCGap">[1]Controls!$BB$53</definedName>
    <definedName name="SourcesPermCapOther8Comm">[1]Controls!$BA$54</definedName>
    <definedName name="SourcesPermCapOther8HTCGap">[1]Controls!$BB$54</definedName>
    <definedName name="SourcesPermCapOther9Comm">[1]Controls!$BA$55</definedName>
    <definedName name="SourcesPermCapOther9HTCGap">[1]Controls!$BB$55</definedName>
    <definedName name="SourcesPermCapPartCashComm">[1]Controls!$BA$45</definedName>
    <definedName name="SourcesPermCapPartCashHTCGap">[1]Controls!$BB$45</definedName>
    <definedName name="SourcesPermCapStHistProcComm">[1]Controls!$BA$43</definedName>
    <definedName name="SourcesPermCapStHistProcHTCGap">[1]Controls!$BB$43</definedName>
    <definedName name="SourcesPermCapSyndProcComm">[1]Controls!$BA$42</definedName>
    <definedName name="SourcesPermCapSyndProcHTCGap">[1]Controls!$BB$42</definedName>
    <definedName name="sp" comment="sp is a space used for concatenation">'[2]Comprehensive S&amp;U'!$AX$66</definedName>
    <definedName name="spec5">[1]App!$I$925</definedName>
    <definedName name="spec9">[1]App!$G$970</definedName>
    <definedName name="StateLocalSubsidyLookup">#REF!</definedName>
    <definedName name="StateLookup">#REF!</definedName>
    <definedName name="StrategicPriorities">#REF!</definedName>
    <definedName name="SubsidyTypeLookup">#REF!</definedName>
    <definedName name="SubsLayerEquProcLOI">[1]Controls!$DY$40</definedName>
    <definedName name="SubsLayerEquProcPartAgree">[1]Controls!$DY$41</definedName>
    <definedName name="SubsLayerVersionFinal">[1]Controls!$DU$41</definedName>
    <definedName name="SubsLayerVersionPreliminary">[1]Controls!$DU$40</definedName>
    <definedName name="SummaryExistDebtMaturity1">[1]Controls!$DQ$41</definedName>
    <definedName name="SummaryExistDebtMaturity2">[1]Controls!$DQ$42</definedName>
    <definedName name="SummaryExistDebtMaturity3">[1]Controls!$DQ$43</definedName>
    <definedName name="SummaryExistDebtMaturity4">[1]Controls!$DQ$44</definedName>
    <definedName name="SummaryExistDebtOrigAmt1">[1]Controls!$DO$41</definedName>
    <definedName name="SummaryExistDebtOrigAmt2">[1]Controls!$DO$42</definedName>
    <definedName name="SummaryExistDebtOrigAmt3">[1]Controls!$DO$43</definedName>
    <definedName name="SummaryExistDebtOrigAmt4">[1]Controls!$DO$44</definedName>
    <definedName name="SummaryExistDebtUnpaid1">[1]Controls!$DP$41</definedName>
    <definedName name="SummaryExistDebtUnpaid2">[1]Controls!$DP$42</definedName>
    <definedName name="SummaryExistDebtUnpaid3">[1]Controls!$DP$43</definedName>
    <definedName name="SummaryExistDebtUnpaid4">[1]Controls!$DP$44</definedName>
    <definedName name="SummaryTargHHNumUnits1">[1]Controls!$DD$40</definedName>
    <definedName name="SummaryTargHHNumUnits2">[1]Controls!$DD$41</definedName>
    <definedName name="SummaryTargHHNumUnits3">[1]Controls!$DD$42</definedName>
    <definedName name="SummaryTargHHNumUnits4">[1]Controls!$DD$43</definedName>
    <definedName name="SummaryTargHHNumUnits5">[1]Controls!$DD$44</definedName>
    <definedName name="SummaryTargHHTarget1">[1]Controls!$DC$40</definedName>
    <definedName name="SummaryTargHHTarget2">[1]Controls!$DC$41</definedName>
    <definedName name="SummaryTargHHTarget3">[1]Controls!$DC$42</definedName>
    <definedName name="SummaryTargHHTarget4">[1]Controls!$DC$43</definedName>
    <definedName name="SummaryTargHHTarget5">[1]Controls!$DC$44</definedName>
    <definedName name="SummaryTotalOpSubsidy">[1]Controls!$EL$54</definedName>
    <definedName name="SummaryTotalRentAssist">[1]Controls!$EL$46</definedName>
    <definedName name="SummUnitSum0BR">[1]Controls!$DF$25</definedName>
    <definedName name="SummUnitSum1BR">[1]Controls!$DG$25</definedName>
    <definedName name="SummUnitSum2BR">[1]Controls!$DH$25</definedName>
    <definedName name="SummUnitSum3BR">[1]Controls!$DI$25</definedName>
    <definedName name="SummUnitSum4BR">[1]Controls!$DJ$25</definedName>
    <definedName name="SummUnitSum5BR">[1]Controls!$DK$25</definedName>
    <definedName name="SummUnitSum6BR">[1]Controls!$DL$25</definedName>
    <definedName name="SummUnitSumBed">[1]Controls!$DM$25</definedName>
    <definedName name="SummUnitSummEmplOcc">[1]Controls!$DS$25</definedName>
    <definedName name="SummUnitSummHome">[1]Controls!$DP$25</definedName>
    <definedName name="SummUnitSummHTC">[1]Controls!$DO$25</definedName>
    <definedName name="SummUnitSummLTH">[1]Controls!$DQ$25</definedName>
    <definedName name="SummUnitSummMarket">[1]Controls!$DR$25</definedName>
    <definedName name="SummUnitSummOpSubs">[1]Controls!$DV$25</definedName>
    <definedName name="SummUnitSummOwnOcc">[1]Controls!$DT$25</definedName>
    <definedName name="SummUnitSummRentAssist">[1]Controls!$DU$25</definedName>
    <definedName name="Table_beg_bal">#REF!</definedName>
    <definedName name="Table_prior_interest">#REF!</definedName>
    <definedName name="tabWidthStartRange">#REF!</definedName>
    <definedName name="TaxCredArchite">[1]Controls!$EV$54</definedName>
    <definedName name="TaxCredDevelop">[1]Controls!$EV$49</definedName>
    <definedName name="TaxCredGeneralPart1">[1]Controls!$EV$51</definedName>
    <definedName name="TaxCredGeneralPart2">[1]Controls!$EV$52</definedName>
    <definedName name="TaxCredGeneralPart3">[1]Controls!$EV$53</definedName>
    <definedName name="TaxCreditsOfferedNo">[1]Controls!$BK$47</definedName>
    <definedName name="TaxCreditsOfferedYes">[1]Controls!$BJ$47</definedName>
    <definedName name="TaxCredManagem">[1]Controls!$EV$55</definedName>
    <definedName name="TaxCredOwnerM">[1]Controls!$EV$50</definedName>
    <definedName name="TaxCredProject">[1]Controls!$EV$48</definedName>
    <definedName name="TaxCredService">[1]Controls!$EV$56</definedName>
    <definedName name="TaxCredTaxCred">[1]Controls!$EV$57</definedName>
    <definedName name="TenPaidUtilLookup">[1]Controls!$BH$21:$BI$28</definedName>
    <definedName name="TenYrCrGap">[1]Controls!$BF$45</definedName>
    <definedName name="Term_in_years">#REF!</definedName>
    <definedName name="Total_payments" localSheetId="2">Payments_per_year*Term_in_years</definedName>
    <definedName name="Total_payments">Payments_per_year*Term_in_years</definedName>
    <definedName name="TotalHTCSqFt">[1]Controls!$AL$62</definedName>
    <definedName name="TotalHTCUnits">[1]Controls!$AH$62</definedName>
    <definedName name="TotalNonHTCSqFt">[1]Controls!$AM$63</definedName>
    <definedName name="TotalNonHTCUnits">[1]Controls!$AI$63</definedName>
    <definedName name="TypeOfConstructionLookup">#REF!</definedName>
    <definedName name="TypeOfCreditsLookup">#REF!</definedName>
    <definedName name="TypeOfOfferingPrivate">[1]Controls!$BK$48</definedName>
    <definedName name="TypeOfOfferingPublic">[1]Controls!$BJ$48</definedName>
    <definedName name="U10A4">[1]App!$H$482</definedName>
    <definedName name="U10B1e">[1]App!$G$495</definedName>
    <definedName name="U10B1j">[1]App!$G$502</definedName>
    <definedName name="U10B2h">[1]App!$G$518</definedName>
    <definedName name="U10B2m">[1]App!$G$526</definedName>
    <definedName name="U10BTotal">[1]App!$H$504</definedName>
    <definedName name="U10C1a">#REF!</definedName>
    <definedName name="U10C1b">#REF!</definedName>
    <definedName name="U10C1t">[1]App!$H$559</definedName>
    <definedName name="U10C2d">#REF!</definedName>
    <definedName name="U10C2e">[1]App!$I$584</definedName>
    <definedName name="U10C2j">[1]App!$H$593</definedName>
    <definedName name="U10D">[1]App!$H$596</definedName>
    <definedName name="U10Years">[1]Controls!$B$155</definedName>
    <definedName name="U2A1">[1]Controls!$B$119</definedName>
    <definedName name="U402Stat">[1]Controls!$B$1</definedName>
    <definedName name="U8B1">[1]App!$H$340</definedName>
    <definedName name="U8B5">[1]App!$I$346</definedName>
    <definedName name="U8C1">[1]App!$H$350</definedName>
    <definedName name="U8C2">[1]App!$H$352</definedName>
    <definedName name="U8C3">[1]App!$H$354</definedName>
    <definedName name="U8C9">[1]App!$I$360</definedName>
    <definedName name="U8E2">[1]App!$H$367</definedName>
    <definedName name="U8E5">[1]App!$I$373</definedName>
    <definedName name="U8G1h">[1]App!$I$390</definedName>
    <definedName name="U8G2o">[1]App!$I$406</definedName>
    <definedName name="U8G3d">[1]App!$I$411</definedName>
    <definedName name="U8H">[1]App!$I$416</definedName>
    <definedName name="U8I2">[1]App!$H$426</definedName>
    <definedName name="U8I3">[1]App!$H$427</definedName>
    <definedName name="U8I4">[1]App!$H$428</definedName>
    <definedName name="U9A">[1]App!$I$435</definedName>
    <definedName name="U9C">[1]App!$I$438</definedName>
    <definedName name="U9D3">[1]App!$I$452</definedName>
    <definedName name="U9E">[1]App!$I$455</definedName>
    <definedName name="U9F2">[1]App!$I$464</definedName>
    <definedName name="U9F3">[1]App!$I$468</definedName>
    <definedName name="U9F4">[1]App!$I$470</definedName>
    <definedName name="UAcqRelated">[1]Controls!$B$142</definedName>
    <definedName name="UAcqUnrelated">[1]Controls!$B$141</definedName>
    <definedName name="UAcqWith">[1]Controls!$B$152</definedName>
    <definedName name="UAcqWithout">[1]Controls!$B$150</definedName>
    <definedName name="UActAcq">[1]Controls!$B$16</definedName>
    <definedName name="UActConv">[1]Controls!$B$24</definedName>
    <definedName name="UActDemo">[1]Controls!$B$19</definedName>
    <definedName name="UActHP">[1]Controls!$B$25</definedName>
    <definedName name="UActNC">[1]Controls!$B$17</definedName>
    <definedName name="UActOther">[1]Controls!$B$27</definedName>
    <definedName name="UActRefin">[1]Controls!$B$23</definedName>
    <definedName name="UActRehab">[1]Controls!$B$18</definedName>
    <definedName name="UAddress">[1]App!$D$23</definedName>
    <definedName name="UAdminSqFt">[1]App!$I$186</definedName>
    <definedName name="UAirCon">[1]Controls!$B$85</definedName>
    <definedName name="UAnnex">[1]Controls!$B$165</definedName>
    <definedName name="UApp4dPercent">[1]App!$F$425</definedName>
    <definedName name="UAppAandM">[1]App!$H$381</definedName>
    <definedName name="UAppACRep">[1]App!$H$400</definedName>
    <definedName name="UAppAudit">[1]App!$H$386</definedName>
    <definedName name="UAppBadDebt">[1]App!$H$359</definedName>
    <definedName name="UAppConAdj">[1]App!$H$358</definedName>
    <definedName name="UAppDCR">[1]App!$I$436</definedName>
    <definedName name="UAppElectric">[1]App!$H$408</definedName>
    <definedName name="UAppElevator">[1]App!$H$392</definedName>
    <definedName name="UAppERC">[1]App!$H$356</definedName>
    <definedName name="UAppExtermin">[1]App!$H$393</definedName>
    <definedName name="UAppFSD">[1]App!$H$371</definedName>
    <definedName name="UAppGasOil">[1]App!$H$410</definedName>
    <definedName name="UAppGrounds">[1]App!$H$398</definedName>
    <definedName name="UAppInsurance">[1]App!$I$413</definedName>
    <definedName name="UAppIntIncome">[1]App!$H$372</definedName>
    <definedName name="UAppIRP">[1]App!$I$439</definedName>
    <definedName name="UAppJanitor">[1]App!$H$396</definedName>
    <definedName name="UAppLegal">[1]App!$H$385</definedName>
    <definedName name="UAppMaintPay">[1]App!$H$403</definedName>
    <definedName name="UAppMaintSup">[1]App!$H$397</definedName>
    <definedName name="UAppMarkVal">[1]App!$F$423</definedName>
    <definedName name="UAppMaxMorgAmort">[1]App!$H$459</definedName>
    <definedName name="UAppMaxMOrgRate">[1]App!$F$459</definedName>
    <definedName name="UAppMaxMorgTerm">[1]App!$D$459</definedName>
    <definedName name="UAppMgmtFee">[1]App!$H$384</definedName>
    <definedName name="UAppMiscIncome">[1]App!$H$355</definedName>
    <definedName name="UAppNo">[1]App!$K$8</definedName>
    <definedName name="UAppOI1Income">[1]App!$H$369</definedName>
    <definedName name="UAppOI2Income">[1]App!$H$370</definedName>
    <definedName name="UAppOtherAdm">[1]App!$H$389</definedName>
    <definedName name="UAppOtherConServ">[1]App!$H$395</definedName>
    <definedName name="UAppOtherMaint">[1]App!$H$404</definedName>
    <definedName name="UAppOtherStuff">[1]App!$H$405</definedName>
    <definedName name="UAppOutofService">[1]App!$H$357</definedName>
    <definedName name="UAppPaint">[1]App!$H$402</definedName>
    <definedName name="UAppPhone">[1]App!$H$387</definedName>
    <definedName name="UAppRepServ">[1]App!$H$401</definedName>
    <definedName name="UAppRETaxes">[1]App!$H$422</definedName>
    <definedName name="UAppRubbish">[1]App!$H$394</definedName>
    <definedName name="UAppSitePay">[1]App!$H$388</definedName>
    <definedName name="UAppSnow">[1]App!$H$399</definedName>
    <definedName name="UAppSubLenderADS1">[1]App!$H$445</definedName>
    <definedName name="UAppSubLenderADS2">[1]App!$H$446</definedName>
    <definedName name="UAppSubLenderADS3">[1]App!$H$447</definedName>
    <definedName name="UAppSubLenderADS4">[1]App!$H$448</definedName>
    <definedName name="UAppSubLenderADS5">[1]App!$H$449</definedName>
    <definedName name="UAppSubLenderADS6">[1]App!$H$450</definedName>
    <definedName name="UAppSubLenderPV1">[1]App!$D$445</definedName>
    <definedName name="UAppSubLenderPV2">[1]App!$D$446</definedName>
    <definedName name="UAppSubLenderPV3">[1]App!$D$447</definedName>
    <definedName name="UAppSubLenderRate1">[1]App!$E$445</definedName>
    <definedName name="UAppSubLenderRate2">[1]App!$E$446</definedName>
    <definedName name="UAppSubLenderRate3">[1]App!$E$447</definedName>
    <definedName name="UAppSubLenderT1">[1]App!$F$445</definedName>
    <definedName name="UAppSubLenderT2">[1]App!$F$446</definedName>
    <definedName name="UAppSubLenderT3">[1]App!$F$447</definedName>
    <definedName name="UAppSubLenderTerm1">[1]App!$G$445</definedName>
    <definedName name="UAppSubLenderTerm2">[1]App!$G$446</definedName>
    <definedName name="UAppTenantFees">[1]App!$H$365</definedName>
    <definedName name="UAppTIFIncome">[1]App!$U$369</definedName>
    <definedName name="UAppWaterSewer">[1]App!$H$409</definedName>
    <definedName name="UASqFt">[1]App!$I$182</definedName>
    <definedName name="UAType">[1]App!$E$182</definedName>
    <definedName name="UAUnits">[1]App!$H$182</definedName>
    <definedName name="UBondsIssued">[1]Controls!$B$160</definedName>
    <definedName name="UBSqFt">[1]App!$I$183</definedName>
    <definedName name="UBType">[1]App!$E$183</definedName>
    <definedName name="UBUnits">[1]App!$H$183</definedName>
    <definedName name="UCensusDist">[1]Controls!$B$123</definedName>
    <definedName name="UCity">[1]App!$B$25</definedName>
    <definedName name="UComprehensive">[1]Controls!$B$62</definedName>
    <definedName name="UCondUse">[1]Controls!$B$60</definedName>
    <definedName name="UCounty">[1]App!$G$25</definedName>
    <definedName name="UCoveredParkFee">[1]App!$H$197</definedName>
    <definedName name="UDeferred1">[1]Controls!$B$102</definedName>
    <definedName name="UDeferred10">[1]Controls!$B$111</definedName>
    <definedName name="UDeferred11">[1]Controls!$B$112</definedName>
    <definedName name="UDeferred12">[1]Controls!$B$113</definedName>
    <definedName name="UDeferred13">[1]Controls!$B$114</definedName>
    <definedName name="UDeferred14">[1]Controls!$B$115</definedName>
    <definedName name="UDeferred15">[1]Controls!$B$116</definedName>
    <definedName name="UDeferred3">[1]Controls!$B$104</definedName>
    <definedName name="UDeferred4">[1]Controls!$B$105</definedName>
    <definedName name="UDeferred6">[1]Controls!$B$107</definedName>
    <definedName name="UDeferred7">[1]Controls!$B$108</definedName>
    <definedName name="UDeferred8">[1]Controls!$B$109</definedName>
    <definedName name="UDeferred9">[1]Controls!$B$110</definedName>
    <definedName name="UDevA1">#REF!</definedName>
    <definedName name="UDevA2tc">[1]App!$J$480:$K$480</definedName>
    <definedName name="UDevAccStruc">#REF!</definedName>
    <definedName name="UDevB1a">[1]App!$I$488</definedName>
    <definedName name="UDevB1b">[1]App!$I$489</definedName>
    <definedName name="UDevB1d">[1]App!$I$491</definedName>
    <definedName name="UDevB1f">[1]App!$I$497</definedName>
    <definedName name="UDevB1g">[1]App!$I$498</definedName>
    <definedName name="UDevB1h">[1]App!$I$500</definedName>
    <definedName name="UDevB1k">[1]App!$I$503</definedName>
    <definedName name="UDevB2a">#REF!</definedName>
    <definedName name="UDevB2b">#REF!</definedName>
    <definedName name="UDevB2c">#REF!</definedName>
    <definedName name="UDevB2d">#REF!</definedName>
    <definedName name="UDevB2e">#REF!</definedName>
    <definedName name="UDevB2i">#REF!</definedName>
    <definedName name="UDevB2j">#REF!</definedName>
    <definedName name="UDevB2k">#REF!</definedName>
    <definedName name="UDevB2n">[1]App!$I$527</definedName>
    <definedName name="UDevC1b">[1]App!$E$539</definedName>
    <definedName name="UDevC1f">#REF!</definedName>
    <definedName name="UDevC1g">[1]App!$I$543</definedName>
    <definedName name="UDevC1h">[1]App!$I$544</definedName>
    <definedName name="UDevC1i">[1]App!$I$545</definedName>
    <definedName name="UDevC1j">#REF!</definedName>
    <definedName name="UDevC1jtc">[1]App!$J$562:$K$562</definedName>
    <definedName name="UDevC1k">#REF!</definedName>
    <definedName name="UDevC1l">#REF!</definedName>
    <definedName name="UDevC1n">#REF!</definedName>
    <definedName name="UDevC1o">#REF!</definedName>
    <definedName name="UDevC1q">#REF!</definedName>
    <definedName name="UDevC1r">#REF!</definedName>
    <definedName name="UDevC1s">[1]App!$I$558</definedName>
    <definedName name="UDevC2a3">[1]App!$I$579</definedName>
    <definedName name="UDevC2b">#REF!</definedName>
    <definedName name="UDevC2c">#REF!</definedName>
    <definedName name="UDevC2g">#REF!</definedName>
    <definedName name="UDevC2h">#REF!</definedName>
    <definedName name="UDevDevTotal">#REF!</definedName>
    <definedName name="UDevEnvirTotal">[1]App!$H$533</definedName>
    <definedName name="UDevExistStruc">#REF!</definedName>
    <definedName name="UDevExistStructc">[1]App!$J$477:$K$477</definedName>
    <definedName name="UDevMarkStudy">#REF!</definedName>
    <definedName name="UDevOtherConFee">#REF!</definedName>
    <definedName name="UDevOtherInspFee">#REF!</definedName>
    <definedName name="UDevOtherOrgFee">#REF!</definedName>
    <definedName name="UDevRehabTotal">[1]App!$H$528</definedName>
    <definedName name="UDevTDC">[1]App!$H$603</definedName>
    <definedName name="UDevTotalNonMort">[1]App!$H$601</definedName>
    <definedName name="UDevTotalSynFees">[1]App!$H$575</definedName>
    <definedName name="UDiffDev">[1]Controls!$B$124</definedName>
    <definedName name="UEqD10a">[1]App!$B$621</definedName>
    <definedName name="UEqD10b">[1]App!$D$621</definedName>
    <definedName name="UEqD10c">[1]App!$E$621</definedName>
    <definedName name="UEqD10d">[1]App!$F$621</definedName>
    <definedName name="UEqD10e">[1]Controls!$B$96</definedName>
    <definedName name="UEqD10h">[1]App!$J$621</definedName>
    <definedName name="UEqD11a">[1]App!$B$622</definedName>
    <definedName name="UEqD11b">[1]App!$D$622</definedName>
    <definedName name="UEqD11c">[1]App!$E$622</definedName>
    <definedName name="UEqD11d">[1]App!$F$622</definedName>
    <definedName name="UEqD11e">[1]Controls!$B$97</definedName>
    <definedName name="UEqD11h">[1]App!$J$622</definedName>
    <definedName name="UEqD12a">[1]App!$B$623</definedName>
    <definedName name="UEqD12b">[1]App!$D$623</definedName>
    <definedName name="UEqD12c">[1]App!$E$623</definedName>
    <definedName name="UEqD12d">[1]App!$F$623</definedName>
    <definedName name="UEqD12e">[1]Controls!$B$98</definedName>
    <definedName name="UEqD12h">[1]App!$J$623</definedName>
    <definedName name="UEqD13a">[1]App!$B$624</definedName>
    <definedName name="UEqD13b">[1]App!$D$624</definedName>
    <definedName name="UEqD13c">[1]App!$E$624</definedName>
    <definedName name="UEqD13d">[1]App!$F$624</definedName>
    <definedName name="UEqD13e">[1]Controls!$B$99</definedName>
    <definedName name="UEqD13h">[1]App!$J$624</definedName>
    <definedName name="UEqD14a">[1]App!$B$625</definedName>
    <definedName name="UEqD14b">[1]App!$D$625</definedName>
    <definedName name="UEqD14c">[1]App!$E$625</definedName>
    <definedName name="UEqD14d">[1]App!$F$625</definedName>
    <definedName name="UEqD14e">[1]Controls!$B$100</definedName>
    <definedName name="UEqD14h">[1]App!$J$625</definedName>
    <definedName name="UEqD15a">[1]App!$B$626</definedName>
    <definedName name="UEqD15b">[1]App!$D$626</definedName>
    <definedName name="UEqD15c">[1]App!$E$626</definedName>
    <definedName name="UEqD15d">[1]App!$F$626</definedName>
    <definedName name="UEqD15e">[1]Controls!$B$101</definedName>
    <definedName name="UEqD15h">[1]App!$J$626</definedName>
    <definedName name="UEqD1b">[1]App!$D$612</definedName>
    <definedName name="UEqD1c">[1]App!$E$612</definedName>
    <definedName name="UEqD1d">[1]App!$F$612</definedName>
    <definedName name="UEqD1e">[1]Controls!$B$87</definedName>
    <definedName name="UEqD1h">[1]App!$J$612</definedName>
    <definedName name="UEqD2d">[1]App!$F$613</definedName>
    <definedName name="UEqD2e">[1]Controls!$B$88</definedName>
    <definedName name="UEqD2h">[1]App!$J$613</definedName>
    <definedName name="UEqD3a">[1]App!$B$615</definedName>
    <definedName name="UEqD3b">[1]App!$D$615</definedName>
    <definedName name="UEqD3c">[1]App!$E$615</definedName>
    <definedName name="UEqD3d">[1]App!$F$615</definedName>
    <definedName name="UEqD3e">[1]Controls!$B$89</definedName>
    <definedName name="UEqD3h">[1]App!$J$615</definedName>
    <definedName name="UEqD4a">[1]App!$B$616</definedName>
    <definedName name="UEqD4b">[1]App!$D$616</definedName>
    <definedName name="UEqD4c">[1]App!$E$616</definedName>
    <definedName name="UEqD4d">[1]App!$F$616</definedName>
    <definedName name="UEqD4e">[1]Controls!$B$90</definedName>
    <definedName name="UEqD4h">[1]App!$J$616</definedName>
    <definedName name="UEqD5d">[1]App!$F$614</definedName>
    <definedName name="UEqD5e">[1]Controls!$B$91</definedName>
    <definedName name="UEqD5h">[1]App!$J$614</definedName>
    <definedName name="UEqD6a">[1]App!$B$617</definedName>
    <definedName name="UEqD6b">[1]App!$D$617</definedName>
    <definedName name="UEqD6c">[1]App!$E$617</definedName>
    <definedName name="UEqD6d">[1]App!$F$617</definedName>
    <definedName name="UEqD6e">[1]Controls!$B$92</definedName>
    <definedName name="UEqD6h">[1]App!$J$617</definedName>
    <definedName name="UEqD7a">[1]App!$B$618</definedName>
    <definedName name="UEqD7b">[1]App!$D$618</definedName>
    <definedName name="UEqD7c">[1]App!$E$618</definedName>
    <definedName name="UEqD7d">#REF!</definedName>
    <definedName name="UEqD7e">[1]Controls!$B$93</definedName>
    <definedName name="UEqD7h">[1]App!$J$618</definedName>
    <definedName name="UEqD8a">[1]App!$B$619</definedName>
    <definedName name="UEqD8b">[1]App!$D$619</definedName>
    <definedName name="UEqD8c">[1]App!$E$619</definedName>
    <definedName name="UEqD8d">[1]App!$F$619</definedName>
    <definedName name="UEqD8e">[1]Controls!$B$94</definedName>
    <definedName name="UEqD8h">[1]App!$J$619</definedName>
    <definedName name="UEqD9a">[1]App!$B$620</definedName>
    <definedName name="UEqD9b">[1]App!$D$620</definedName>
    <definedName name="UEqD9c">[1]App!$E$620</definedName>
    <definedName name="UEqD9d">[1]App!$F$620</definedName>
    <definedName name="UEqD9e">[1]Controls!$B$95</definedName>
    <definedName name="UEqD9h">[1]App!$J$620</definedName>
    <definedName name="UExemptBond">[1]Controls!$G$2</definedName>
    <definedName name="UExistCD">[1]Controls!$B$76</definedName>
    <definedName name="UExistMort">[1]Controls!$B$75</definedName>
    <definedName name="UExistNone">[1]Controls!$B$78</definedName>
    <definedName name="UExistOther">[1]Controls!$B$77</definedName>
    <definedName name="UExistOtherSpec">[1]App!#REF!</definedName>
    <definedName name="UExistStat">[1]Controls!$B$30</definedName>
    <definedName name="UForeclosure">[1]Controls!$B$215</definedName>
    <definedName name="UGenPartner2FID">[1]App!#REF!</definedName>
    <definedName name="UGenPartner3FID">[1]App!#REF!</definedName>
    <definedName name="UGenPartner4FID">[1]App!#REF!</definedName>
    <definedName name="UGenPartner5FID">[1]App!#REF!</definedName>
    <definedName name="UGenPartnerFID">[1]App!#REF!</definedName>
    <definedName name="UGRP">[1]App!$E$321</definedName>
    <definedName name="UHeat">[1]Controls!$B$84</definedName>
    <definedName name="UHhElec">[1]Controls!$B$83</definedName>
    <definedName name="UHistoric">[1]Controls!$B$59</definedName>
    <definedName name="UHOMEFund">[1]Controls!$B$156</definedName>
    <definedName name="UHOMEFundElect">[1]Controls!$B$157</definedName>
    <definedName name="UHotWater">[1]Controls!$B$82</definedName>
    <definedName name="UHTCGap1">[1]Controls!$B$126</definedName>
    <definedName name="UHTCGap10">[1]Controls!$B$135</definedName>
    <definedName name="UHTCGap11">[1]Controls!$B$136</definedName>
    <definedName name="UHTCGap12">[1]Controls!$B$137</definedName>
    <definedName name="UHTCGap13">[1]Controls!$B$138</definedName>
    <definedName name="UHTCGap14">[1]Controls!$B$139</definedName>
    <definedName name="UHTCGap15">[1]Controls!$B$140</definedName>
    <definedName name="UHTCGap3">[1]Controls!$B$129</definedName>
    <definedName name="UHTCGap4">[1]Controls!$B$130</definedName>
    <definedName name="UHTCGap6">[1]Controls!$B$131</definedName>
    <definedName name="UHTCGap7">[1]Controls!$B$132</definedName>
    <definedName name="UHTCGap8">[1]Controls!$B$133</definedName>
    <definedName name="UHTCGap9">[1]Controls!$B$134</definedName>
    <definedName name="UHTCNo">[1]App!$K$11</definedName>
    <definedName name="UHTCTaintScource2">[1]App!$I$857</definedName>
    <definedName name="UIntOfIdentity">[1]Controls!$B$122</definedName>
    <definedName name="UManDesignFee">#REF!</definedName>
    <definedName name="UManMaxROI">[1]App!$N$656</definedName>
    <definedName name="UManMort">[1]App!$M$464</definedName>
    <definedName name="UManTotBldgs">[1]App!$M$832</definedName>
    <definedName name="UMinSetAside">[1]Controls!$B$166</definedName>
    <definedName name="UMortgageReq">#REF!</definedName>
    <definedName name="UName">[1]App!$D$21</definedName>
    <definedName name="UNCOther1">[1]App!$I$493</definedName>
    <definedName name="UNCOther2">[1]App!$I$494</definedName>
    <definedName name="UNCWith">[1]Controls!$B$151</definedName>
    <definedName name="UNCWithout">[1]Controls!$B$149</definedName>
    <definedName name="Unique1">[1]App!$I$412</definedName>
    <definedName name="Unit_Count_ranges">#REF!</definedName>
    <definedName name="UnitTypeLookup">#REF!</definedName>
    <definedName name="UNonMort1">[1]App!$I$598</definedName>
    <definedName name="UNonMort2">[1]App!$I$599</definedName>
    <definedName name="UNonMort3">[1]App!$I$600</definedName>
    <definedName name="UNonMortSpec1">[1]App!$D$598</definedName>
    <definedName name="UNonMortSpec2">[1]App!$D$599</definedName>
    <definedName name="UNonMortSpec3">[1]App!$D$600</definedName>
    <definedName name="UOrgCBO">[1]Controls!$B$13</definedName>
    <definedName name="UOrgCHDO">[1]Controls!$B$10</definedName>
    <definedName name="UOrgFP">[1]Controls!$B$12</definedName>
    <definedName name="UOrgGov">[1]Controls!$B$8</definedName>
    <definedName name="UOrgHRA">[1]Controls!$B$11</definedName>
    <definedName name="UOrgInd">[1]Controls!$B$9</definedName>
    <definedName name="UOrgLP">[1]Controls!$B$7</definedName>
    <definedName name="UOrgNP">[1]Controls!$B$6</definedName>
    <definedName name="UOrgOther">[1]Controls!$B$14</definedName>
    <definedName name="UOther">[1]Controls!$B$86</definedName>
    <definedName name="UPartDev">[1]Controls!$B$63</definedName>
    <definedName name="UPartnershipContact">[1]App!$C$109</definedName>
    <definedName name="UPartnershipName">[1]App!$C$105</definedName>
    <definedName name="UPop9">[1]App!$J$73</definedName>
    <definedName name="UPopMFIP">[1]App!#REF!</definedName>
    <definedName name="UPreserve">[1]Controls!$B$26</definedName>
    <definedName name="UPrevApply">[1]Controls!$B$4</definedName>
    <definedName name="UPrevFunded">[1]Controls!$B$5</definedName>
    <definedName name="UPrivate">[1]Controls!$B$162</definedName>
    <definedName name="UProgNRP">[1]Controls!$B$64</definedName>
    <definedName name="UProgOther">[1]Controls!$B$68</definedName>
    <definedName name="UProgPUD">[1]Controls!$B$66</definedName>
    <definedName name="UProgSqFt">[1]App!$I$187</definedName>
    <definedName name="UProgTIF">[1]Controls!$B$67</definedName>
    <definedName name="UPropAgentCaretaker">[1]Controls!$B$80</definedName>
    <definedName name="UPropAgentStat">[1]Controls!$B$79</definedName>
    <definedName name="UPublic">[1]Controls!$B$161</definedName>
    <definedName name="UPurp1">[1]App!$D$67</definedName>
    <definedName name="URehabWaiver">[1]Controls!$B$153</definedName>
    <definedName name="URentDataC">[1]App!$B$305:$B$320</definedName>
    <definedName name="URentSubsidy">[1]Controls!$B$21</definedName>
    <definedName name="URooms">[1]App!$I$321</definedName>
    <definedName name="UScattered">[1]Controls!$B$22</definedName>
    <definedName name="USDBB">[1]Controls!$B$23843</definedName>
    <definedName name="Uses_designation">#REF!</definedName>
    <definedName name="USetaside">[1]Controls!$B$148</definedName>
    <definedName name="USf">[1]App!$C$321</definedName>
    <definedName name="USiteAcres">[1]App!$F$170</definedName>
    <definedName name="USiteControl">[1]Controls!$B$74</definedName>
    <definedName name="UStable">[1]Controls!$B$20</definedName>
    <definedName name="UTaint">[1]Controls!$B$158</definedName>
    <definedName name="UTaintElect">[1]Controls!$B$159</definedName>
    <definedName name="UTaintElect2">[1]Controls!$B$168</definedName>
    <definedName name="UTC10YearGross">[1]App!$E$998</definedName>
    <definedName name="UTCAdjustedBasis">[1]App!$C$807</definedName>
    <definedName name="UTCAppPercentb">[1]App!$J$921</definedName>
    <definedName name="UTCApprovedAmount">[1]App!$P$970</definedName>
    <definedName name="UTCBldga">[1]App!$A$815:$C$831</definedName>
    <definedName name="UTCBondLine1">[1]App!$D$987</definedName>
    <definedName name="UTCBondLine2">[1]App!$D$988</definedName>
    <definedName name="UTCBondLine3">[1]App!$D$989</definedName>
    <definedName name="UTCCreditsApply">[1]Controls!$B$2</definedName>
    <definedName name="UTCCreditsRec">[1]Controls!$B$3</definedName>
    <definedName name="UTCEquityFactor">[1]App!$E$1001</definedName>
    <definedName name="UTCGranta">[1]App!$I$901</definedName>
    <definedName name="UTCGrantb">[1]App!$J$901</definedName>
    <definedName name="UTCPayin1">[1]App!$A$987</definedName>
    <definedName name="UTCPayin2">[1]App!$A$989</definedName>
    <definedName name="UTCPayin3">[1]App!#REF!</definedName>
    <definedName name="UTCPrevCredits">[1]App!$G$968</definedName>
    <definedName name="UTCPropa">[1]App!#REF!</definedName>
    <definedName name="UTCStage">[1]Controls!$B$118</definedName>
    <definedName name="UTCTaintAmount">[1]App!$C$859</definedName>
    <definedName name="UTCTaintAmount2">[1]App!$I$859</definedName>
    <definedName name="UTCTaintSource">[1]App!$C$857</definedName>
    <definedName name="UTotalInterCosts">[1]App!$H$607</definedName>
    <definedName name="UTotalSources">[1]App!$F$627</definedName>
    <definedName name="UUASource">[1]Controls!$B$125</definedName>
    <definedName name="UUnits">#REF!</definedName>
    <definedName name="UUnits2" localSheetId="2">[5]App!$B$321</definedName>
    <definedName name="UUnits2">[6]App!$B$321</definedName>
    <definedName name="UUtilElec">[1]Controls!$B$72</definedName>
    <definedName name="UUtilGas">[1]Controls!$B$71</definedName>
    <definedName name="UUtilOffsiteImprov">[1]Controls!$B$73</definedName>
    <definedName name="UUtilSewer">[1]Controls!$B$70</definedName>
    <definedName name="UUtilWater">[1]Controls!$B$69</definedName>
    <definedName name="UVac">[1]App!$E$350</definedName>
    <definedName name="UWatSew">[1]Controls!$B$81</definedName>
    <definedName name="UZip">[1]App!$E$25</definedName>
    <definedName name="UZoningComply">[1]Controls!$B$61</definedName>
    <definedName name="YesNoDropdown">[1]Controls!$E$40:$E$41</definedName>
    <definedName name="yyy33">[1]App!#REF!</definedName>
    <definedName name="yyy34">[1]App!#REF!</definedName>
    <definedName name="yyy35">[1]App!#REF!</definedName>
    <definedName name="yyy36">[1]App!#REF!</definedName>
    <definedName name="yyy37">[1]App!#REF!</definedName>
    <definedName name="yyy38">[1]App!#REF!</definedName>
    <definedName name="zComServ">[1]Controls!$B$172</definedName>
    <definedName name="zOtherSqft">[1]App!$I$188</definedName>
    <definedName name="zParkingReq">[1]Controls!$B$171</definedName>
    <definedName name="zpop16">[1]App!#REF!</definedName>
    <definedName name="zPop16a">[1]App!#REF!</definedName>
    <definedName name="zPop7">[1]App!#REF!</definedName>
    <definedName name="zPurp12">[1]App!#REF!</definedName>
    <definedName name="zPurpO3">[1]App!#REF!</definedName>
    <definedName name="zPurpO3Spec">[1]App!#REF!</definedName>
    <definedName name="zScoreElect">[1]Controls!$B$169</definedName>
    <definedName name="ZTQB30">[1]App!$I$919</definedName>
    <definedName name="zTQB70">[1]App!$J$919</definedName>
    <definedName name="zzzDUs">[1]App!$H$189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Q83" i="2"/>
  <c r="P83" i="2"/>
  <c r="O83" i="2"/>
  <c r="N83" i="2"/>
  <c r="M83" i="2"/>
  <c r="L83" i="2"/>
  <c r="K83" i="2"/>
  <c r="J83" i="2"/>
  <c r="I83" i="2"/>
  <c r="H83" i="2"/>
  <c r="G83" i="2"/>
  <c r="F83" i="2"/>
  <c r="E83" i="2"/>
  <c r="D83" i="2"/>
  <c r="C83" i="2"/>
  <c r="D70" i="2"/>
  <c r="E70" i="2"/>
  <c r="F70" i="2"/>
  <c r="G70" i="2"/>
  <c r="H70" i="2" s="1"/>
  <c r="C70" i="2"/>
  <c r="J70" i="2" l="1"/>
  <c r="K70" i="2"/>
  <c r="L70" i="2"/>
  <c r="M70" i="2" s="1"/>
  <c r="I70" i="2"/>
  <c r="P70" i="2" l="1"/>
  <c r="Q70" i="2"/>
  <c r="O70" i="2"/>
  <c r="N70" i="2"/>
  <c r="D53" i="1"/>
  <c r="X91" i="1"/>
  <c r="Y91" i="1" s="1"/>
  <c r="D15" i="1" l="1"/>
  <c r="K52" i="1"/>
  <c r="I52" i="1"/>
  <c r="L5" i="3" l="1"/>
  <c r="B10" i="3"/>
  <c r="C35" i="2" l="1"/>
  <c r="C31" i="2"/>
  <c r="C30" i="2"/>
  <c r="C28" i="2"/>
  <c r="B21" i="2"/>
  <c r="B20" i="2"/>
  <c r="B19" i="2"/>
  <c r="C13" i="2"/>
  <c r="A6" i="2"/>
  <c r="B5" i="3"/>
  <c r="L8" i="3"/>
  <c r="M194" i="3"/>
  <c r="L194" i="3"/>
  <c r="C194" i="3"/>
  <c r="B194" i="3"/>
  <c r="M193" i="3"/>
  <c r="L193" i="3"/>
  <c r="C193" i="3"/>
  <c r="B193" i="3"/>
  <c r="M192" i="3"/>
  <c r="L192" i="3"/>
  <c r="C192" i="3"/>
  <c r="B192" i="3"/>
  <c r="M191" i="3"/>
  <c r="L191" i="3"/>
  <c r="C191" i="3"/>
  <c r="B191" i="3"/>
  <c r="M190" i="3"/>
  <c r="L190" i="3"/>
  <c r="C190" i="3"/>
  <c r="B190" i="3"/>
  <c r="M189" i="3"/>
  <c r="L189" i="3"/>
  <c r="C189" i="3"/>
  <c r="B189" i="3"/>
  <c r="M188" i="3"/>
  <c r="L188" i="3"/>
  <c r="C188" i="3"/>
  <c r="B188" i="3"/>
  <c r="M187" i="3"/>
  <c r="L187" i="3"/>
  <c r="C187" i="3"/>
  <c r="B187" i="3"/>
  <c r="M186" i="3"/>
  <c r="L186" i="3"/>
  <c r="C186" i="3"/>
  <c r="B186" i="3"/>
  <c r="M185" i="3"/>
  <c r="L185" i="3"/>
  <c r="C185" i="3"/>
  <c r="B185" i="3"/>
  <c r="M184" i="3"/>
  <c r="L184" i="3"/>
  <c r="C184" i="3"/>
  <c r="B184" i="3"/>
  <c r="M183" i="3"/>
  <c r="L183" i="3"/>
  <c r="C183" i="3"/>
  <c r="B183" i="3"/>
  <c r="M182" i="3"/>
  <c r="L182" i="3"/>
  <c r="C182" i="3"/>
  <c r="B182" i="3"/>
  <c r="M181" i="3"/>
  <c r="L181" i="3"/>
  <c r="C181" i="3"/>
  <c r="B181" i="3"/>
  <c r="M180" i="3"/>
  <c r="L180" i="3"/>
  <c r="C180" i="3"/>
  <c r="B180" i="3"/>
  <c r="M179" i="3"/>
  <c r="L179" i="3"/>
  <c r="C179" i="3"/>
  <c r="B179" i="3"/>
  <c r="M178" i="3"/>
  <c r="L178" i="3"/>
  <c r="C178" i="3"/>
  <c r="B178" i="3"/>
  <c r="M177" i="3"/>
  <c r="L177" i="3"/>
  <c r="C177" i="3"/>
  <c r="B177" i="3"/>
  <c r="M176" i="3"/>
  <c r="L176" i="3"/>
  <c r="C176" i="3"/>
  <c r="B176" i="3"/>
  <c r="M175" i="3"/>
  <c r="L175" i="3"/>
  <c r="C175" i="3"/>
  <c r="B175" i="3"/>
  <c r="M174" i="3"/>
  <c r="L174" i="3"/>
  <c r="C174" i="3"/>
  <c r="B174" i="3"/>
  <c r="M173" i="3"/>
  <c r="L173" i="3"/>
  <c r="C173" i="3"/>
  <c r="B173" i="3"/>
  <c r="M172" i="3"/>
  <c r="L172" i="3"/>
  <c r="C172" i="3"/>
  <c r="B172" i="3"/>
  <c r="M171" i="3"/>
  <c r="L171" i="3"/>
  <c r="C171" i="3"/>
  <c r="B171" i="3"/>
  <c r="M170" i="3"/>
  <c r="L170" i="3"/>
  <c r="C170" i="3"/>
  <c r="B170" i="3"/>
  <c r="M169" i="3"/>
  <c r="L169" i="3"/>
  <c r="C169" i="3"/>
  <c r="B169" i="3"/>
  <c r="M168" i="3"/>
  <c r="L168" i="3"/>
  <c r="C168" i="3"/>
  <c r="B168" i="3"/>
  <c r="M167" i="3"/>
  <c r="L167" i="3"/>
  <c r="C167" i="3"/>
  <c r="B167" i="3"/>
  <c r="M166" i="3"/>
  <c r="L166" i="3"/>
  <c r="C166" i="3"/>
  <c r="B166" i="3"/>
  <c r="M165" i="3"/>
  <c r="L165" i="3"/>
  <c r="C165" i="3"/>
  <c r="B165" i="3"/>
  <c r="M164" i="3"/>
  <c r="L164" i="3"/>
  <c r="C164" i="3"/>
  <c r="B164" i="3"/>
  <c r="M163" i="3"/>
  <c r="L163" i="3"/>
  <c r="C163" i="3"/>
  <c r="B163" i="3"/>
  <c r="M162" i="3"/>
  <c r="L162" i="3"/>
  <c r="C162" i="3"/>
  <c r="B162" i="3"/>
  <c r="M161" i="3"/>
  <c r="L161" i="3"/>
  <c r="C161" i="3"/>
  <c r="B161" i="3"/>
  <c r="M160" i="3"/>
  <c r="L160" i="3"/>
  <c r="C160" i="3"/>
  <c r="B160" i="3"/>
  <c r="M159" i="3"/>
  <c r="L159" i="3"/>
  <c r="C159" i="3"/>
  <c r="B159" i="3"/>
  <c r="M158" i="3"/>
  <c r="L158" i="3"/>
  <c r="C158" i="3"/>
  <c r="B158" i="3"/>
  <c r="M157" i="3"/>
  <c r="L157" i="3"/>
  <c r="C157" i="3"/>
  <c r="B157" i="3"/>
  <c r="M156" i="3"/>
  <c r="L156" i="3"/>
  <c r="C156" i="3"/>
  <c r="B156" i="3"/>
  <c r="M155" i="3"/>
  <c r="L155" i="3"/>
  <c r="C155" i="3"/>
  <c r="B155" i="3"/>
  <c r="M154" i="3"/>
  <c r="L154" i="3"/>
  <c r="C154" i="3"/>
  <c r="B154" i="3"/>
  <c r="M153" i="3"/>
  <c r="L153" i="3"/>
  <c r="C153" i="3"/>
  <c r="B153" i="3"/>
  <c r="M152" i="3"/>
  <c r="L152" i="3"/>
  <c r="C152" i="3"/>
  <c r="B152" i="3"/>
  <c r="M151" i="3"/>
  <c r="L151" i="3"/>
  <c r="C151" i="3"/>
  <c r="B151" i="3"/>
  <c r="M150" i="3"/>
  <c r="L150" i="3"/>
  <c r="C150" i="3"/>
  <c r="B150" i="3"/>
  <c r="M149" i="3"/>
  <c r="L149" i="3"/>
  <c r="C149" i="3"/>
  <c r="B149" i="3"/>
  <c r="M148" i="3"/>
  <c r="L148" i="3"/>
  <c r="C148" i="3"/>
  <c r="B148" i="3"/>
  <c r="M147" i="3"/>
  <c r="L147" i="3"/>
  <c r="C147" i="3"/>
  <c r="B147" i="3"/>
  <c r="M146" i="3"/>
  <c r="L146" i="3"/>
  <c r="C146" i="3"/>
  <c r="B146" i="3"/>
  <c r="M145" i="3"/>
  <c r="L145" i="3"/>
  <c r="C145" i="3"/>
  <c r="B145" i="3"/>
  <c r="M144" i="3"/>
  <c r="L144" i="3"/>
  <c r="C144" i="3"/>
  <c r="B144" i="3"/>
  <c r="M143" i="3"/>
  <c r="L143" i="3"/>
  <c r="C143" i="3"/>
  <c r="B143" i="3"/>
  <c r="M142" i="3"/>
  <c r="L142" i="3"/>
  <c r="C142" i="3"/>
  <c r="B142" i="3"/>
  <c r="M141" i="3"/>
  <c r="L141" i="3"/>
  <c r="C141" i="3"/>
  <c r="B141" i="3"/>
  <c r="M140" i="3"/>
  <c r="L140" i="3"/>
  <c r="C140" i="3"/>
  <c r="B140" i="3"/>
  <c r="M139" i="3"/>
  <c r="L139" i="3"/>
  <c r="C139" i="3"/>
  <c r="B139" i="3"/>
  <c r="M138" i="3"/>
  <c r="L138" i="3"/>
  <c r="C138" i="3"/>
  <c r="B138" i="3"/>
  <c r="M137" i="3"/>
  <c r="L137" i="3"/>
  <c r="C137" i="3"/>
  <c r="B137" i="3"/>
  <c r="M136" i="3"/>
  <c r="L136" i="3"/>
  <c r="C136" i="3"/>
  <c r="B136" i="3"/>
  <c r="M135" i="3"/>
  <c r="L135" i="3"/>
  <c r="C135" i="3"/>
  <c r="B135" i="3"/>
  <c r="M134" i="3"/>
  <c r="L134" i="3"/>
  <c r="C134" i="3"/>
  <c r="B134" i="3"/>
  <c r="M133" i="3"/>
  <c r="L133" i="3"/>
  <c r="C133" i="3"/>
  <c r="B133" i="3"/>
  <c r="M132" i="3"/>
  <c r="L132" i="3"/>
  <c r="C132" i="3"/>
  <c r="B132" i="3"/>
  <c r="M131" i="3"/>
  <c r="L131" i="3"/>
  <c r="C131" i="3"/>
  <c r="B131" i="3"/>
  <c r="M130" i="3"/>
  <c r="L130" i="3"/>
  <c r="C130" i="3"/>
  <c r="B130" i="3"/>
  <c r="M129" i="3"/>
  <c r="L129" i="3"/>
  <c r="C129" i="3"/>
  <c r="B129" i="3"/>
  <c r="M128" i="3"/>
  <c r="L128" i="3"/>
  <c r="C128" i="3"/>
  <c r="B128" i="3"/>
  <c r="M127" i="3"/>
  <c r="L127" i="3"/>
  <c r="C127" i="3"/>
  <c r="B127" i="3"/>
  <c r="M126" i="3"/>
  <c r="L126" i="3"/>
  <c r="C126" i="3"/>
  <c r="B126" i="3"/>
  <c r="M125" i="3"/>
  <c r="L125" i="3"/>
  <c r="C125" i="3"/>
  <c r="B125" i="3"/>
  <c r="M124" i="3"/>
  <c r="L124" i="3"/>
  <c r="C124" i="3"/>
  <c r="B124" i="3"/>
  <c r="M123" i="3"/>
  <c r="L123" i="3"/>
  <c r="C123" i="3"/>
  <c r="B123" i="3"/>
  <c r="M122" i="3"/>
  <c r="L122" i="3"/>
  <c r="C122" i="3"/>
  <c r="B122" i="3"/>
  <c r="M121" i="3"/>
  <c r="L121" i="3"/>
  <c r="C121" i="3"/>
  <c r="B121" i="3"/>
  <c r="M120" i="3"/>
  <c r="L120" i="3"/>
  <c r="C120" i="3"/>
  <c r="B120" i="3"/>
  <c r="M119" i="3"/>
  <c r="L119" i="3"/>
  <c r="C119" i="3"/>
  <c r="B119" i="3"/>
  <c r="M118" i="3"/>
  <c r="L118" i="3"/>
  <c r="C118" i="3"/>
  <c r="B118" i="3"/>
  <c r="M117" i="3"/>
  <c r="L117" i="3"/>
  <c r="C117" i="3"/>
  <c r="B117" i="3"/>
  <c r="M116" i="3"/>
  <c r="L116" i="3"/>
  <c r="C116" i="3"/>
  <c r="B116" i="3"/>
  <c r="M115" i="3"/>
  <c r="L115" i="3"/>
  <c r="C115" i="3"/>
  <c r="B115" i="3"/>
  <c r="M114" i="3"/>
  <c r="L114" i="3"/>
  <c r="C114" i="3"/>
  <c r="B114" i="3"/>
  <c r="M113" i="3"/>
  <c r="L113" i="3"/>
  <c r="C113" i="3"/>
  <c r="B113" i="3"/>
  <c r="M112" i="3"/>
  <c r="L112" i="3"/>
  <c r="C112" i="3"/>
  <c r="B112" i="3"/>
  <c r="M111" i="3"/>
  <c r="L111" i="3"/>
  <c r="C111" i="3"/>
  <c r="B111" i="3"/>
  <c r="M110" i="3"/>
  <c r="L110" i="3"/>
  <c r="C110" i="3"/>
  <c r="B110" i="3"/>
  <c r="M109" i="3"/>
  <c r="L109" i="3"/>
  <c r="C109" i="3"/>
  <c r="B109" i="3"/>
  <c r="M108" i="3"/>
  <c r="L108" i="3"/>
  <c r="C108" i="3"/>
  <c r="B108" i="3"/>
  <c r="M107" i="3"/>
  <c r="L107" i="3"/>
  <c r="C107" i="3"/>
  <c r="B107" i="3"/>
  <c r="M106" i="3"/>
  <c r="L106" i="3"/>
  <c r="C106" i="3"/>
  <c r="B106" i="3"/>
  <c r="M105" i="3"/>
  <c r="L105" i="3"/>
  <c r="C105" i="3"/>
  <c r="B105" i="3"/>
  <c r="M104" i="3"/>
  <c r="L104" i="3"/>
  <c r="C104" i="3"/>
  <c r="B104" i="3"/>
  <c r="M103" i="3"/>
  <c r="L103" i="3"/>
  <c r="C103" i="3"/>
  <c r="B103" i="3"/>
  <c r="M102" i="3"/>
  <c r="L102" i="3"/>
  <c r="C102" i="3"/>
  <c r="B102" i="3"/>
  <c r="M101" i="3"/>
  <c r="L101" i="3"/>
  <c r="C101" i="3"/>
  <c r="B101" i="3"/>
  <c r="M100" i="3"/>
  <c r="L100" i="3"/>
  <c r="C100" i="3"/>
  <c r="B100" i="3"/>
  <c r="M99" i="3"/>
  <c r="L99" i="3"/>
  <c r="C99" i="3"/>
  <c r="B99" i="3"/>
  <c r="M98" i="3"/>
  <c r="L98" i="3"/>
  <c r="C98" i="3"/>
  <c r="B98" i="3"/>
  <c r="M97" i="3"/>
  <c r="L97" i="3"/>
  <c r="C97" i="3"/>
  <c r="B97" i="3"/>
  <c r="M96" i="3"/>
  <c r="L96" i="3"/>
  <c r="C96" i="3"/>
  <c r="B96" i="3"/>
  <c r="M95" i="3"/>
  <c r="L95" i="3"/>
  <c r="C95" i="3"/>
  <c r="B95" i="3"/>
  <c r="M94" i="3"/>
  <c r="L94" i="3"/>
  <c r="C94" i="3"/>
  <c r="B94" i="3"/>
  <c r="M93" i="3"/>
  <c r="L93" i="3"/>
  <c r="C93" i="3"/>
  <c r="B93" i="3"/>
  <c r="M92" i="3"/>
  <c r="L92" i="3"/>
  <c r="C92" i="3"/>
  <c r="B92" i="3"/>
  <c r="M91" i="3"/>
  <c r="L91" i="3"/>
  <c r="C91" i="3"/>
  <c r="B91" i="3"/>
  <c r="M90" i="3"/>
  <c r="L90" i="3"/>
  <c r="C90" i="3"/>
  <c r="B90" i="3"/>
  <c r="M89" i="3"/>
  <c r="L89" i="3"/>
  <c r="C89" i="3"/>
  <c r="B89" i="3"/>
  <c r="M88" i="3"/>
  <c r="L88" i="3"/>
  <c r="C88" i="3"/>
  <c r="B88" i="3"/>
  <c r="M87" i="3"/>
  <c r="L87" i="3"/>
  <c r="C87" i="3"/>
  <c r="B87" i="3"/>
  <c r="M86" i="3"/>
  <c r="L86" i="3"/>
  <c r="C86" i="3"/>
  <c r="B86" i="3"/>
  <c r="M85" i="3"/>
  <c r="L85" i="3"/>
  <c r="C85" i="3"/>
  <c r="B85" i="3"/>
  <c r="M84" i="3"/>
  <c r="L84" i="3"/>
  <c r="C84" i="3"/>
  <c r="B84" i="3"/>
  <c r="M83" i="3"/>
  <c r="L83" i="3"/>
  <c r="C83" i="3"/>
  <c r="B83" i="3"/>
  <c r="M82" i="3"/>
  <c r="L82" i="3"/>
  <c r="C82" i="3"/>
  <c r="B82" i="3"/>
  <c r="M81" i="3"/>
  <c r="L81" i="3"/>
  <c r="C81" i="3"/>
  <c r="B81" i="3"/>
  <c r="M80" i="3"/>
  <c r="L80" i="3"/>
  <c r="C80" i="3"/>
  <c r="B80" i="3"/>
  <c r="M79" i="3"/>
  <c r="L79" i="3"/>
  <c r="C79" i="3"/>
  <c r="B79" i="3"/>
  <c r="M78" i="3"/>
  <c r="L78" i="3"/>
  <c r="C78" i="3"/>
  <c r="B78" i="3"/>
  <c r="M77" i="3"/>
  <c r="L77" i="3"/>
  <c r="C77" i="3"/>
  <c r="B77" i="3"/>
  <c r="M76" i="3"/>
  <c r="L76" i="3"/>
  <c r="C76" i="3"/>
  <c r="B76" i="3"/>
  <c r="M75" i="3"/>
  <c r="L75" i="3"/>
  <c r="C75" i="3"/>
  <c r="B75" i="3"/>
  <c r="M74" i="3"/>
  <c r="L74" i="3"/>
  <c r="C74" i="3"/>
  <c r="B74" i="3"/>
  <c r="M73" i="3"/>
  <c r="L73" i="3"/>
  <c r="C73" i="3"/>
  <c r="B73" i="3"/>
  <c r="M72" i="3"/>
  <c r="L72" i="3"/>
  <c r="C72" i="3"/>
  <c r="B72" i="3"/>
  <c r="M71" i="3"/>
  <c r="L71" i="3"/>
  <c r="C71" i="3"/>
  <c r="B71" i="3"/>
  <c r="M70" i="3"/>
  <c r="L70" i="3"/>
  <c r="C70" i="3"/>
  <c r="B70" i="3"/>
  <c r="M69" i="3"/>
  <c r="L69" i="3"/>
  <c r="C69" i="3"/>
  <c r="B69" i="3"/>
  <c r="M68" i="3"/>
  <c r="L68" i="3"/>
  <c r="C68" i="3"/>
  <c r="B68" i="3"/>
  <c r="M67" i="3"/>
  <c r="L67" i="3"/>
  <c r="C67" i="3"/>
  <c r="B67" i="3"/>
  <c r="M66" i="3"/>
  <c r="L66" i="3"/>
  <c r="C66" i="3"/>
  <c r="B66" i="3"/>
  <c r="M65" i="3"/>
  <c r="L65" i="3"/>
  <c r="C65" i="3"/>
  <c r="B65" i="3"/>
  <c r="M64" i="3"/>
  <c r="L64" i="3"/>
  <c r="C64" i="3"/>
  <c r="B64" i="3"/>
  <c r="M63" i="3"/>
  <c r="L63" i="3"/>
  <c r="C63" i="3"/>
  <c r="B63" i="3"/>
  <c r="M62" i="3"/>
  <c r="L62" i="3"/>
  <c r="C62" i="3"/>
  <c r="B62" i="3"/>
  <c r="M61" i="3"/>
  <c r="L61" i="3"/>
  <c r="C61" i="3"/>
  <c r="B61" i="3"/>
  <c r="M60" i="3"/>
  <c r="L60" i="3"/>
  <c r="C60" i="3"/>
  <c r="B60" i="3"/>
  <c r="M59" i="3"/>
  <c r="L59" i="3"/>
  <c r="C59" i="3"/>
  <c r="B59" i="3"/>
  <c r="M58" i="3"/>
  <c r="L58" i="3"/>
  <c r="C58" i="3"/>
  <c r="B58" i="3"/>
  <c r="M57" i="3"/>
  <c r="L57" i="3"/>
  <c r="C57" i="3"/>
  <c r="B57" i="3"/>
  <c r="M56" i="3"/>
  <c r="L56" i="3"/>
  <c r="C56" i="3"/>
  <c r="B56" i="3"/>
  <c r="M55" i="3"/>
  <c r="L55" i="3"/>
  <c r="C55" i="3"/>
  <c r="B55" i="3"/>
  <c r="M54" i="3"/>
  <c r="L54" i="3"/>
  <c r="C54" i="3"/>
  <c r="B54" i="3"/>
  <c r="M53" i="3"/>
  <c r="L53" i="3"/>
  <c r="C53" i="3"/>
  <c r="B53" i="3"/>
  <c r="M52" i="3"/>
  <c r="L52" i="3"/>
  <c r="C52" i="3"/>
  <c r="B52" i="3"/>
  <c r="M51" i="3"/>
  <c r="L51" i="3"/>
  <c r="C51" i="3"/>
  <c r="B51" i="3"/>
  <c r="M50" i="3"/>
  <c r="L50" i="3"/>
  <c r="C50" i="3"/>
  <c r="B50" i="3"/>
  <c r="M49" i="3"/>
  <c r="L49" i="3"/>
  <c r="C49" i="3"/>
  <c r="B49" i="3"/>
  <c r="M48" i="3"/>
  <c r="L48" i="3"/>
  <c r="C48" i="3"/>
  <c r="B48" i="3"/>
  <c r="M47" i="3"/>
  <c r="L47" i="3"/>
  <c r="C47" i="3"/>
  <c r="B47" i="3"/>
  <c r="M46" i="3"/>
  <c r="L46" i="3"/>
  <c r="C46" i="3"/>
  <c r="B46" i="3"/>
  <c r="M45" i="3"/>
  <c r="L45" i="3"/>
  <c r="C45" i="3"/>
  <c r="B45" i="3"/>
  <c r="M44" i="3"/>
  <c r="L44" i="3"/>
  <c r="C44" i="3"/>
  <c r="B44" i="3"/>
  <c r="M43" i="3"/>
  <c r="L43" i="3"/>
  <c r="C43" i="3"/>
  <c r="B43" i="3"/>
  <c r="M42" i="3"/>
  <c r="L42" i="3"/>
  <c r="C42" i="3"/>
  <c r="B42" i="3"/>
  <c r="M41" i="3"/>
  <c r="L41" i="3"/>
  <c r="C41" i="3"/>
  <c r="B41" i="3"/>
  <c r="M40" i="3"/>
  <c r="L40" i="3"/>
  <c r="C40" i="3"/>
  <c r="B40" i="3"/>
  <c r="M39" i="3"/>
  <c r="L39" i="3"/>
  <c r="C39" i="3"/>
  <c r="B39" i="3"/>
  <c r="M38" i="3"/>
  <c r="L38" i="3"/>
  <c r="C38" i="3"/>
  <c r="B38" i="3"/>
  <c r="M37" i="3"/>
  <c r="L37" i="3"/>
  <c r="C37" i="3"/>
  <c r="B37" i="3"/>
  <c r="M36" i="3"/>
  <c r="L36" i="3"/>
  <c r="C36" i="3"/>
  <c r="B36" i="3"/>
  <c r="M35" i="3"/>
  <c r="L35" i="3"/>
  <c r="C35" i="3"/>
  <c r="B35" i="3"/>
  <c r="M34" i="3"/>
  <c r="L34" i="3"/>
  <c r="C34" i="3"/>
  <c r="B34" i="3"/>
  <c r="M33" i="3"/>
  <c r="L33" i="3"/>
  <c r="C33" i="3"/>
  <c r="B33" i="3"/>
  <c r="M32" i="3"/>
  <c r="L32" i="3"/>
  <c r="C32" i="3"/>
  <c r="B32" i="3"/>
  <c r="M31" i="3"/>
  <c r="L31" i="3"/>
  <c r="C31" i="3"/>
  <c r="B31" i="3"/>
  <c r="M30" i="3"/>
  <c r="L30" i="3"/>
  <c r="C30" i="3"/>
  <c r="B30" i="3"/>
  <c r="M29" i="3"/>
  <c r="L29" i="3"/>
  <c r="C29" i="3"/>
  <c r="B29" i="3"/>
  <c r="M28" i="3"/>
  <c r="L28" i="3"/>
  <c r="C28" i="3"/>
  <c r="B28" i="3"/>
  <c r="M27" i="3"/>
  <c r="L27" i="3"/>
  <c r="C27" i="3"/>
  <c r="B27" i="3"/>
  <c r="M26" i="3"/>
  <c r="L26" i="3"/>
  <c r="C26" i="3"/>
  <c r="B26" i="3"/>
  <c r="M25" i="3"/>
  <c r="L25" i="3"/>
  <c r="C25" i="3"/>
  <c r="B25" i="3"/>
  <c r="M24" i="3"/>
  <c r="L24" i="3"/>
  <c r="C24" i="3"/>
  <c r="B24" i="3"/>
  <c r="M23" i="3"/>
  <c r="L23" i="3"/>
  <c r="C23" i="3"/>
  <c r="B23" i="3"/>
  <c r="M22" i="3"/>
  <c r="L22" i="3"/>
  <c r="C22" i="3"/>
  <c r="B22" i="3"/>
  <c r="M21" i="3"/>
  <c r="L21" i="3"/>
  <c r="C21" i="3"/>
  <c r="B21" i="3"/>
  <c r="M20" i="3"/>
  <c r="L20" i="3"/>
  <c r="C20" i="3"/>
  <c r="B20" i="3"/>
  <c r="M19" i="3"/>
  <c r="L19" i="3"/>
  <c r="C19" i="3"/>
  <c r="B19" i="3"/>
  <c r="M18" i="3"/>
  <c r="L18" i="3"/>
  <c r="C18" i="3"/>
  <c r="B18" i="3"/>
  <c r="M17" i="3"/>
  <c r="L17" i="3"/>
  <c r="C17" i="3"/>
  <c r="B17" i="3"/>
  <c r="M16" i="3"/>
  <c r="L16" i="3"/>
  <c r="C16" i="3"/>
  <c r="B16" i="3"/>
  <c r="M15" i="3"/>
  <c r="L15" i="3"/>
  <c r="C15" i="3"/>
  <c r="B15" i="3"/>
  <c r="B35" i="2"/>
  <c r="B33" i="2"/>
  <c r="B32" i="2"/>
  <c r="D31" i="2"/>
  <c r="E31" i="2" s="1"/>
  <c r="F31" i="2" s="1"/>
  <c r="G31" i="2" s="1"/>
  <c r="H31" i="2" s="1"/>
  <c r="I31" i="2" s="1"/>
  <c r="J31" i="2" s="1"/>
  <c r="K31" i="2" s="1"/>
  <c r="L31" i="2" s="1"/>
  <c r="M31" i="2" s="1"/>
  <c r="N31" i="2" s="1"/>
  <c r="O31" i="2" s="1"/>
  <c r="P31" i="2" s="1"/>
  <c r="Q31" i="2" s="1"/>
  <c r="B31" i="2"/>
  <c r="B30" i="2"/>
  <c r="B29" i="2"/>
  <c r="B28" i="2"/>
  <c r="B16" i="2"/>
  <c r="B13" i="2"/>
  <c r="B12" i="2"/>
  <c r="B11" i="2"/>
  <c r="D8" i="2"/>
  <c r="K126" i="1"/>
  <c r="J126" i="1"/>
  <c r="B4" i="3" s="1"/>
  <c r="F116" i="1"/>
  <c r="Q98" i="1"/>
  <c r="Q100" i="1" s="1"/>
  <c r="S91" i="1"/>
  <c r="T91" i="1" s="1"/>
  <c r="T89" i="1"/>
  <c r="K85" i="1"/>
  <c r="K90" i="1" s="1"/>
  <c r="J85" i="1"/>
  <c r="J90" i="1" s="1"/>
  <c r="I85" i="1"/>
  <c r="I90" i="1" s="1"/>
  <c r="K74" i="1"/>
  <c r="J74" i="1"/>
  <c r="I74" i="1"/>
  <c r="F73" i="1"/>
  <c r="K68" i="1"/>
  <c r="J68" i="1"/>
  <c r="I68" i="1"/>
  <c r="F68" i="1"/>
  <c r="C16" i="2" s="1"/>
  <c r="K62" i="1"/>
  <c r="J62" i="1"/>
  <c r="I62" i="1"/>
  <c r="I57" i="1"/>
  <c r="J57" i="1" s="1"/>
  <c r="K57" i="1" s="1"/>
  <c r="E56" i="1"/>
  <c r="C53" i="1"/>
  <c r="Z58" i="1"/>
  <c r="Y58" i="1"/>
  <c r="X58" i="1"/>
  <c r="W58" i="1"/>
  <c r="V58" i="1"/>
  <c r="K51" i="1"/>
  <c r="I51" i="1"/>
  <c r="K50" i="1"/>
  <c r="I50" i="1"/>
  <c r="K49" i="1"/>
  <c r="I49" i="1"/>
  <c r="K48" i="1"/>
  <c r="I48" i="1"/>
  <c r="K47" i="1"/>
  <c r="I47" i="1"/>
  <c r="K46" i="1"/>
  <c r="I46" i="1"/>
  <c r="K45" i="1"/>
  <c r="I45" i="1"/>
  <c r="K44" i="1"/>
  <c r="I44" i="1"/>
  <c r="K43" i="1"/>
  <c r="I43" i="1"/>
  <c r="J21" i="1" l="1"/>
  <c r="D28" i="2"/>
  <c r="E28" i="2" s="1"/>
  <c r="F28" i="2" s="1"/>
  <c r="G28" i="2" s="1"/>
  <c r="H28" i="2" s="1"/>
  <c r="I28" i="2" s="1"/>
  <c r="J28" i="2" s="1"/>
  <c r="K28" i="2" s="1"/>
  <c r="L28" i="2" s="1"/>
  <c r="M28" i="2" s="1"/>
  <c r="N28" i="2" s="1"/>
  <c r="O28" i="2" s="1"/>
  <c r="P28" i="2" s="1"/>
  <c r="Q28" i="2" s="1"/>
  <c r="D16" i="2"/>
  <c r="E16" i="2" s="1"/>
  <c r="F16" i="2" s="1"/>
  <c r="G16" i="2" s="1"/>
  <c r="H16" i="2" s="1"/>
  <c r="I16" i="2" s="1"/>
  <c r="J16" i="2" s="1"/>
  <c r="K16" i="2" s="1"/>
  <c r="L16" i="2" s="1"/>
  <c r="M16" i="2" s="1"/>
  <c r="N16" i="2" s="1"/>
  <c r="O16" i="2" s="1"/>
  <c r="P16" i="2" s="1"/>
  <c r="Q16" i="2" s="1"/>
  <c r="D30" i="2"/>
  <c r="E30" i="2" s="1"/>
  <c r="F30" i="2" s="1"/>
  <c r="G30" i="2" s="1"/>
  <c r="H30" i="2" s="1"/>
  <c r="I30" i="2" s="1"/>
  <c r="J30" i="2" s="1"/>
  <c r="K30" i="2" s="1"/>
  <c r="L30" i="2" s="1"/>
  <c r="M30" i="2" s="1"/>
  <c r="N30" i="2" s="1"/>
  <c r="O30" i="2" s="1"/>
  <c r="P30" i="2" s="1"/>
  <c r="Q30" i="2" s="1"/>
  <c r="K101" i="1"/>
  <c r="G89" i="1"/>
  <c r="K28" i="1"/>
  <c r="K29" i="1"/>
  <c r="K35" i="1"/>
  <c r="K36" i="1"/>
  <c r="K37" i="1"/>
  <c r="K38" i="1"/>
  <c r="J22" i="1"/>
  <c r="K22" i="1" s="1"/>
  <c r="U89" i="1"/>
  <c r="Y89" i="1"/>
  <c r="J75" i="1"/>
  <c r="F37" i="1"/>
  <c r="G80" i="1"/>
  <c r="K26" i="1"/>
  <c r="F23" i="1"/>
  <c r="F27" i="1"/>
  <c r="F31" i="1"/>
  <c r="J76" i="1"/>
  <c r="J92" i="1" s="1"/>
  <c r="K75" i="1"/>
  <c r="K76" i="1"/>
  <c r="K92" i="1" s="1"/>
  <c r="F88" i="1"/>
  <c r="C34" i="2" s="1"/>
  <c r="D34" i="2" s="1"/>
  <c r="E34" i="2" s="1"/>
  <c r="F34" i="2" s="1"/>
  <c r="G34" i="2" s="1"/>
  <c r="H34" i="2" s="1"/>
  <c r="I34" i="2" s="1"/>
  <c r="J34" i="2" s="1"/>
  <c r="K34" i="2" s="1"/>
  <c r="L34" i="2" s="1"/>
  <c r="M34" i="2" s="1"/>
  <c r="N34" i="2" s="1"/>
  <c r="O34" i="2" s="1"/>
  <c r="P34" i="2" s="1"/>
  <c r="Q34" i="2" s="1"/>
  <c r="K53" i="1"/>
  <c r="F59" i="1" s="1"/>
  <c r="I75" i="1"/>
  <c r="L4" i="3"/>
  <c r="K128" i="1"/>
  <c r="L10" i="3" s="1"/>
  <c r="T90" i="1"/>
  <c r="F22" i="1"/>
  <c r="K25" i="1"/>
  <c r="F30" i="1"/>
  <c r="F25" i="1"/>
  <c r="F35" i="1"/>
  <c r="F26" i="1"/>
  <c r="F36" i="1"/>
  <c r="K23" i="1"/>
  <c r="F28" i="1"/>
  <c r="F32" i="1"/>
  <c r="G72" i="1"/>
  <c r="G82" i="1"/>
  <c r="F24" i="1"/>
  <c r="F33" i="1"/>
  <c r="G65" i="1"/>
  <c r="G83" i="1"/>
  <c r="K20" i="1"/>
  <c r="K24" i="1"/>
  <c r="F29" i="1"/>
  <c r="F34" i="1"/>
  <c r="G68" i="1"/>
  <c r="E8" i="2"/>
  <c r="F8" i="2" s="1"/>
  <c r="D35" i="2"/>
  <c r="E35" i="2" s="1"/>
  <c r="F35" i="2" s="1"/>
  <c r="G35" i="2" s="1"/>
  <c r="H35" i="2" s="1"/>
  <c r="I35" i="2" s="1"/>
  <c r="J35" i="2" s="1"/>
  <c r="K35" i="2" s="1"/>
  <c r="L35" i="2" s="1"/>
  <c r="M35" i="2" s="1"/>
  <c r="N35" i="2" s="1"/>
  <c r="O35" i="2" s="1"/>
  <c r="P35" i="2" s="1"/>
  <c r="Q35" i="2" s="1"/>
  <c r="D13" i="2"/>
  <c r="C21" i="2"/>
  <c r="G73" i="1"/>
  <c r="I76" i="1"/>
  <c r="I92" i="1" s="1"/>
  <c r="G60" i="1"/>
  <c r="G66" i="1"/>
  <c r="G61" i="1"/>
  <c r="G67" i="1"/>
  <c r="K115" i="1" l="1"/>
  <c r="K125" i="1" s="1"/>
  <c r="L3" i="3" s="1"/>
  <c r="B104" i="2"/>
  <c r="F72" i="1"/>
  <c r="C12" i="2"/>
  <c r="J125" i="1"/>
  <c r="B3" i="3" s="1"/>
  <c r="U90" i="1"/>
  <c r="K21" i="1"/>
  <c r="Z89" i="1"/>
  <c r="Y90" i="1"/>
  <c r="Z90" i="1" s="1"/>
  <c r="Z91" i="1" s="1"/>
  <c r="C11" i="2"/>
  <c r="D11" i="2" s="1"/>
  <c r="G59" i="1"/>
  <c r="G88" i="1"/>
  <c r="F71" i="1"/>
  <c r="F62" i="1"/>
  <c r="J30" i="1"/>
  <c r="K30" i="1" s="1"/>
  <c r="U91" i="1"/>
  <c r="G8" i="2"/>
  <c r="E13" i="2"/>
  <c r="D21" i="2"/>
  <c r="D12" i="2" l="1"/>
  <c r="C20" i="2"/>
  <c r="C19" i="2"/>
  <c r="E11" i="2"/>
  <c r="F11" i="2" s="1"/>
  <c r="D19" i="2"/>
  <c r="C14" i="2"/>
  <c r="C27" i="2"/>
  <c r="D27" i="2" s="1"/>
  <c r="E27" i="2" s="1"/>
  <c r="F27" i="2" s="1"/>
  <c r="G27" i="2" s="1"/>
  <c r="G79" i="1"/>
  <c r="C29" i="2"/>
  <c r="D29" i="2" s="1"/>
  <c r="E29" i="2" s="1"/>
  <c r="F29" i="2" s="1"/>
  <c r="G29" i="2" s="1"/>
  <c r="H29" i="2" s="1"/>
  <c r="I29" i="2" s="1"/>
  <c r="J29" i="2" s="1"/>
  <c r="K29" i="2" s="1"/>
  <c r="L29" i="2" s="1"/>
  <c r="M29" i="2" s="1"/>
  <c r="N29" i="2" s="1"/>
  <c r="O29" i="2" s="1"/>
  <c r="P29" i="2" s="1"/>
  <c r="Q29" i="2" s="1"/>
  <c r="G81" i="1"/>
  <c r="G62" i="1"/>
  <c r="F74" i="1"/>
  <c r="G74" i="1" s="1"/>
  <c r="G71" i="1"/>
  <c r="K34" i="1"/>
  <c r="C33" i="2"/>
  <c r="D33" i="2" s="1"/>
  <c r="F13" i="2"/>
  <c r="E21" i="2"/>
  <c r="H8" i="2"/>
  <c r="C22" i="2" l="1"/>
  <c r="E12" i="2"/>
  <c r="D20" i="2"/>
  <c r="D22" i="2" s="1"/>
  <c r="D14" i="2"/>
  <c r="C24" i="2"/>
  <c r="E14" i="2"/>
  <c r="E19" i="2"/>
  <c r="G87" i="1"/>
  <c r="F76" i="1"/>
  <c r="G76" i="1" s="1"/>
  <c r="E33" i="2"/>
  <c r="H27" i="2"/>
  <c r="I8" i="2"/>
  <c r="G11" i="2"/>
  <c r="F19" i="2"/>
  <c r="G13" i="2"/>
  <c r="F21" i="2"/>
  <c r="D24" i="2" l="1"/>
  <c r="F12" i="2"/>
  <c r="E20" i="2"/>
  <c r="E22" i="2" s="1"/>
  <c r="E24" i="2" s="1"/>
  <c r="F33" i="2"/>
  <c r="J8" i="2"/>
  <c r="I27" i="2"/>
  <c r="H13" i="2"/>
  <c r="G21" i="2"/>
  <c r="G19" i="2"/>
  <c r="H11" i="2"/>
  <c r="G12" i="2" l="1"/>
  <c r="F20" i="2"/>
  <c r="F22" i="2" s="1"/>
  <c r="F14" i="2"/>
  <c r="F24" i="2"/>
  <c r="G33" i="2"/>
  <c r="I11" i="2"/>
  <c r="H19" i="2"/>
  <c r="J27" i="2"/>
  <c r="K8" i="2"/>
  <c r="I13" i="2"/>
  <c r="H21" i="2"/>
  <c r="G20" i="2" l="1"/>
  <c r="G22" i="2" s="1"/>
  <c r="H12" i="2"/>
  <c r="G14" i="2"/>
  <c r="G24" i="2"/>
  <c r="H33" i="2"/>
  <c r="K27" i="2"/>
  <c r="L8" i="2"/>
  <c r="I21" i="2"/>
  <c r="J13" i="2"/>
  <c r="I19" i="2"/>
  <c r="J11" i="2"/>
  <c r="I12" i="2" l="1"/>
  <c r="H20" i="2"/>
  <c r="H22" i="2" s="1"/>
  <c r="H14" i="2"/>
  <c r="H24" i="2"/>
  <c r="I33" i="2"/>
  <c r="J19" i="2"/>
  <c r="K11" i="2"/>
  <c r="M8" i="2"/>
  <c r="J21" i="2"/>
  <c r="K13" i="2"/>
  <c r="L27" i="2"/>
  <c r="I20" i="2" l="1"/>
  <c r="I22" i="2" s="1"/>
  <c r="J12" i="2"/>
  <c r="I14" i="2"/>
  <c r="I24" i="2"/>
  <c r="J33" i="2"/>
  <c r="M27" i="2"/>
  <c r="N8" i="2"/>
  <c r="L13" i="2"/>
  <c r="K21" i="2"/>
  <c r="L11" i="2"/>
  <c r="K19" i="2"/>
  <c r="J20" i="2" l="1"/>
  <c r="J22" i="2" s="1"/>
  <c r="K12" i="2"/>
  <c r="J14" i="2"/>
  <c r="J24" i="2"/>
  <c r="K33" i="2"/>
  <c r="L19" i="2"/>
  <c r="M11" i="2"/>
  <c r="N27" i="2"/>
  <c r="M13" i="2"/>
  <c r="L21" i="2"/>
  <c r="O8" i="2"/>
  <c r="L12" i="2" l="1"/>
  <c r="K20" i="2"/>
  <c r="K22" i="2" s="1"/>
  <c r="K14" i="2"/>
  <c r="K24" i="2"/>
  <c r="L33" i="2"/>
  <c r="N13" i="2"/>
  <c r="M21" i="2"/>
  <c r="P8" i="2"/>
  <c r="O27" i="2"/>
  <c r="N11" i="2"/>
  <c r="M19" i="2"/>
  <c r="L20" i="2" l="1"/>
  <c r="L22" i="2" s="1"/>
  <c r="M12" i="2"/>
  <c r="L14" i="2"/>
  <c r="L24" i="2"/>
  <c r="M33" i="2"/>
  <c r="P27" i="2"/>
  <c r="O11" i="2"/>
  <c r="N19" i="2"/>
  <c r="Q8" i="2"/>
  <c r="O13" i="2"/>
  <c r="N21" i="2"/>
  <c r="N12" i="2" l="1"/>
  <c r="M20" i="2"/>
  <c r="M22" i="2" s="1"/>
  <c r="M14" i="2"/>
  <c r="M24" i="2"/>
  <c r="N33" i="2"/>
  <c r="O21" i="2"/>
  <c r="P13" i="2"/>
  <c r="P11" i="2"/>
  <c r="O19" i="2"/>
  <c r="Q27" i="2"/>
  <c r="O12" i="2" l="1"/>
  <c r="N20" i="2"/>
  <c r="N22" i="2" s="1"/>
  <c r="N14" i="2"/>
  <c r="N24" i="2"/>
  <c r="O33" i="2"/>
  <c r="Q11" i="2"/>
  <c r="P19" i="2"/>
  <c r="Q13" i="2"/>
  <c r="Q21" i="2" s="1"/>
  <c r="P21" i="2"/>
  <c r="P12" i="2" l="1"/>
  <c r="O20" i="2"/>
  <c r="O22" i="2" s="1"/>
  <c r="O14" i="2"/>
  <c r="O24" i="2"/>
  <c r="P33" i="2"/>
  <c r="Q19" i="2"/>
  <c r="P20" i="2" l="1"/>
  <c r="P22" i="2" s="1"/>
  <c r="Q12" i="2"/>
  <c r="P14" i="2"/>
  <c r="P24" i="2"/>
  <c r="Q33" i="2"/>
  <c r="Q20" i="2" l="1"/>
  <c r="Q22" i="2" s="1"/>
  <c r="Q14" i="2"/>
  <c r="Q24" i="2" s="1"/>
  <c r="B8" i="3"/>
  <c r="F85" i="1"/>
  <c r="G85" i="1" s="1"/>
  <c r="G84" i="1"/>
  <c r="C32" i="2"/>
  <c r="D32" i="2" s="1"/>
  <c r="C36" i="2" l="1"/>
  <c r="C38" i="2" s="1"/>
  <c r="D36" i="2"/>
  <c r="E32" i="2"/>
  <c r="E36" i="2" s="1"/>
  <c r="F90" i="1"/>
  <c r="C75" i="2" l="1"/>
  <c r="C76" i="2"/>
  <c r="C74" i="2"/>
  <c r="C71" i="2"/>
  <c r="C72" i="2" s="1"/>
  <c r="C39" i="2"/>
  <c r="J97" i="1" s="1"/>
  <c r="J99" i="1" s="1"/>
  <c r="F32" i="2"/>
  <c r="G32" i="2" s="1"/>
  <c r="H32" i="2" s="1"/>
  <c r="D75" i="2"/>
  <c r="D74" i="2"/>
  <c r="E38" i="2"/>
  <c r="E76" i="2"/>
  <c r="E74" i="2"/>
  <c r="D38" i="2"/>
  <c r="D76" i="2"/>
  <c r="E75" i="2"/>
  <c r="K31" i="1"/>
  <c r="F92" i="1"/>
  <c r="G92" i="1" s="1"/>
  <c r="G90" i="1"/>
  <c r="J108" i="1" l="1"/>
  <c r="J110" i="1" s="1"/>
  <c r="F36" i="2"/>
  <c r="F76" i="2" s="1"/>
  <c r="E97" i="1"/>
  <c r="E99" i="1" s="1"/>
  <c r="E101" i="1" s="1"/>
  <c r="E108" i="1" s="1"/>
  <c r="E110" i="1" s="1"/>
  <c r="F75" i="2"/>
  <c r="F74" i="2"/>
  <c r="G36" i="2"/>
  <c r="G76" i="2" s="1"/>
  <c r="E39" i="2"/>
  <c r="E71" i="2"/>
  <c r="E72" i="2" s="1"/>
  <c r="D39" i="2"/>
  <c r="D71" i="2"/>
  <c r="D72" i="2" s="1"/>
  <c r="C79" i="2"/>
  <c r="C78" i="2"/>
  <c r="I32" i="2"/>
  <c r="H36" i="2"/>
  <c r="H76" i="2" s="1"/>
  <c r="F38" i="2" l="1"/>
  <c r="F71" i="2" s="1"/>
  <c r="F72" i="2" s="1"/>
  <c r="G75" i="2"/>
  <c r="G74" i="2"/>
  <c r="E103" i="1"/>
  <c r="G38" i="2"/>
  <c r="G71" i="2" s="1"/>
  <c r="G72" i="2" s="1"/>
  <c r="H38" i="2"/>
  <c r="H71" i="2" s="1"/>
  <c r="H72" i="2" s="1"/>
  <c r="H75" i="2"/>
  <c r="H74" i="2"/>
  <c r="J32" i="2"/>
  <c r="I36" i="2"/>
  <c r="I76" i="2" s="1"/>
  <c r="F39" i="2" l="1"/>
  <c r="G39" i="2"/>
  <c r="I74" i="2"/>
  <c r="I75" i="2"/>
  <c r="I38" i="2"/>
  <c r="I71" i="2" s="1"/>
  <c r="I72" i="2" s="1"/>
  <c r="H39" i="2"/>
  <c r="K32" i="2"/>
  <c r="J36" i="2"/>
  <c r="J76" i="2" s="1"/>
  <c r="J74" i="2" l="1"/>
  <c r="J38" i="2"/>
  <c r="J71" i="2" s="1"/>
  <c r="J72" i="2" s="1"/>
  <c r="J75" i="2"/>
  <c r="K36" i="2"/>
  <c r="K76" i="2" s="1"/>
  <c r="L32" i="2"/>
  <c r="I39" i="2"/>
  <c r="M32" i="2" l="1"/>
  <c r="L36" i="2"/>
  <c r="L76" i="2" s="1"/>
  <c r="K74" i="2"/>
  <c r="K75" i="2"/>
  <c r="K38" i="2"/>
  <c r="K71" i="2" s="1"/>
  <c r="K72" i="2" s="1"/>
  <c r="J39" i="2"/>
  <c r="K39" i="2" l="1"/>
  <c r="L74" i="2"/>
  <c r="L38" i="2"/>
  <c r="L71" i="2" s="1"/>
  <c r="L72" i="2" s="1"/>
  <c r="L75" i="2"/>
  <c r="M36" i="2"/>
  <c r="N32" i="2"/>
  <c r="M38" i="2" l="1"/>
  <c r="M74" i="2"/>
  <c r="M76" i="2"/>
  <c r="M75" i="2"/>
  <c r="N36" i="2"/>
  <c r="O32" i="2"/>
  <c r="L39" i="2"/>
  <c r="M39" i="2" l="1"/>
  <c r="M71" i="2"/>
  <c r="M72" i="2" s="1"/>
  <c r="N38" i="2"/>
  <c r="N75" i="2"/>
  <c r="N74" i="2"/>
  <c r="N76" i="2"/>
  <c r="O36" i="2"/>
  <c r="P32" i="2"/>
  <c r="N39" i="2" l="1"/>
  <c r="N71" i="2"/>
  <c r="N72" i="2" s="1"/>
  <c r="O38" i="2"/>
  <c r="O75" i="2"/>
  <c r="O76" i="2"/>
  <c r="O74" i="2"/>
  <c r="Q32" i="2"/>
  <c r="Q36" i="2" s="1"/>
  <c r="P36" i="2"/>
  <c r="O39" i="2" l="1"/>
  <c r="O71" i="2"/>
  <c r="O72" i="2" s="1"/>
  <c r="P38" i="2"/>
  <c r="P76" i="2"/>
  <c r="P75" i="2"/>
  <c r="P74" i="2"/>
  <c r="Q38" i="2"/>
  <c r="Q76" i="2"/>
  <c r="Q74" i="2"/>
  <c r="Q75" i="2"/>
  <c r="Q39" i="2" l="1"/>
  <c r="Q71" i="2"/>
  <c r="Q72" i="2" s="1"/>
  <c r="P39" i="2"/>
  <c r="P71" i="2"/>
  <c r="P72" i="2" s="1"/>
  <c r="Q98" i="2" l="1"/>
  <c r="Q100" i="2" s="1"/>
  <c r="Q111" i="2"/>
  <c r="K108" i="1"/>
  <c r="K110" i="1" s="1"/>
  <c r="K111" i="1" s="1"/>
  <c r="K97" i="1"/>
  <c r="K99" i="1" s="1"/>
  <c r="K100" i="1" s="1"/>
  <c r="K103" i="1" s="1"/>
  <c r="J124" i="1" s="1"/>
  <c r="E20" i="1" l="1"/>
  <c r="F20" i="1" s="1"/>
  <c r="J129" i="1"/>
  <c r="J32" i="1" s="1"/>
  <c r="B2" i="3"/>
  <c r="K112" i="1" l="1"/>
  <c r="K114" i="1" s="1"/>
  <c r="K117" i="1" s="1"/>
  <c r="K124" i="1" s="1"/>
  <c r="K32" i="1"/>
  <c r="D15" i="3"/>
  <c r="G15" i="3" s="1"/>
  <c r="B7" i="3"/>
  <c r="B9" i="3" s="1"/>
  <c r="E15" i="3" s="1"/>
  <c r="B11" i="3"/>
  <c r="F15" i="3" l="1"/>
  <c r="K129" i="1"/>
  <c r="E21" i="1"/>
  <c r="L2" i="3"/>
  <c r="E111" i="1"/>
  <c r="E117" i="1" s="1"/>
  <c r="L11" i="3" l="1"/>
  <c r="N15" i="3"/>
  <c r="Q15" i="3" s="1"/>
  <c r="L7" i="3"/>
  <c r="L9" i="3" s="1"/>
  <c r="O15" i="3" s="1"/>
  <c r="J33" i="1"/>
  <c r="K33" i="1" s="1"/>
  <c r="F21" i="1"/>
  <c r="J27" i="1"/>
  <c r="H15" i="3"/>
  <c r="I15" i="3"/>
  <c r="D16" i="3" s="1"/>
  <c r="K27" i="1" l="1"/>
  <c r="J39" i="1"/>
  <c r="G16" i="3"/>
  <c r="E16" i="3"/>
  <c r="P15" i="3"/>
  <c r="F16" i="3" l="1"/>
  <c r="H16" i="3" s="1"/>
  <c r="R15" i="3"/>
  <c r="S15" i="3"/>
  <c r="N16" i="3" s="1"/>
  <c r="E38" i="1"/>
  <c r="B96" i="2" s="1"/>
  <c r="K39" i="1"/>
  <c r="I16" i="3" l="1"/>
  <c r="D17" i="3" s="1"/>
  <c r="G17" i="3" s="1"/>
  <c r="B101" i="2"/>
  <c r="B109" i="2"/>
  <c r="B114" i="2" s="1"/>
  <c r="Q90" i="2"/>
  <c r="P90" i="2"/>
  <c r="O90" i="2"/>
  <c r="N90" i="2"/>
  <c r="M90" i="2"/>
  <c r="L90" i="2"/>
  <c r="K90" i="2"/>
  <c r="C90" i="2"/>
  <c r="J90" i="2"/>
  <c r="I90" i="2"/>
  <c r="D90" i="2"/>
  <c r="H90" i="2"/>
  <c r="G90" i="2"/>
  <c r="F90" i="2"/>
  <c r="E90" i="2"/>
  <c r="E39" i="1"/>
  <c r="F38" i="1"/>
  <c r="A164" i="1"/>
  <c r="Q16" i="3"/>
  <c r="O16" i="3"/>
  <c r="E17" i="3" l="1"/>
  <c r="F17" i="3" s="1"/>
  <c r="H17" i="3" s="1"/>
  <c r="P16" i="3"/>
  <c r="S16" i="3" s="1"/>
  <c r="N17" i="3" s="1"/>
  <c r="F39" i="1"/>
  <c r="I17" i="3" l="1"/>
  <c r="D18" i="3" s="1"/>
  <c r="G18" i="3" s="1"/>
  <c r="R16" i="3"/>
  <c r="O17" i="3"/>
  <c r="Q17" i="3"/>
  <c r="E18" i="3" l="1"/>
  <c r="F18" i="3" s="1"/>
  <c r="H18" i="3" s="1"/>
  <c r="P17" i="3"/>
  <c r="I18" i="3" l="1"/>
  <c r="D19" i="3" s="1"/>
  <c r="R17" i="3"/>
  <c r="S17" i="3"/>
  <c r="N18" i="3" s="1"/>
  <c r="G19" i="3" l="1"/>
  <c r="E19" i="3"/>
  <c r="F19" i="3" s="1"/>
  <c r="O18" i="3"/>
  <c r="Q18" i="3"/>
  <c r="H19" i="3" l="1"/>
  <c r="I19" i="3"/>
  <c r="D20" i="3" s="1"/>
  <c r="P18" i="3"/>
  <c r="G20" i="3" l="1"/>
  <c r="E20" i="3"/>
  <c r="F20" i="3" s="1"/>
  <c r="R18" i="3"/>
  <c r="S18" i="3"/>
  <c r="N19" i="3" s="1"/>
  <c r="H20" i="3" l="1"/>
  <c r="I20" i="3"/>
  <c r="D21" i="3" s="1"/>
  <c r="Q19" i="3"/>
  <c r="O19" i="3"/>
  <c r="G21" i="3" l="1"/>
  <c r="E21" i="3"/>
  <c r="F21" i="3" s="1"/>
  <c r="P19" i="3"/>
  <c r="R19" i="3" s="1"/>
  <c r="H21" i="3" l="1"/>
  <c r="I21" i="3"/>
  <c r="D22" i="3" s="1"/>
  <c r="S19" i="3"/>
  <c r="N20" i="3" s="1"/>
  <c r="Q20" i="3" s="1"/>
  <c r="E22" i="3" l="1"/>
  <c r="G22" i="3"/>
  <c r="F22" i="3" s="1"/>
  <c r="O20" i="3"/>
  <c r="P20" i="3" s="1"/>
  <c r="R20" i="3" s="1"/>
  <c r="H22" i="3" l="1"/>
  <c r="I22" i="3"/>
  <c r="D23" i="3" s="1"/>
  <c r="S20" i="3"/>
  <c r="N21" i="3" s="1"/>
  <c r="O21" i="3" s="1"/>
  <c r="G23" i="3" l="1"/>
  <c r="E23" i="3"/>
  <c r="F23" i="3" s="1"/>
  <c r="Q21" i="3"/>
  <c r="P21" i="3" s="1"/>
  <c r="H23" i="3" l="1"/>
  <c r="I23" i="3"/>
  <c r="D24" i="3" s="1"/>
  <c r="R21" i="3"/>
  <c r="S21" i="3"/>
  <c r="N22" i="3" s="1"/>
  <c r="G24" i="3" l="1"/>
  <c r="E24" i="3"/>
  <c r="F24" i="3" s="1"/>
  <c r="O22" i="3"/>
  <c r="Q22" i="3"/>
  <c r="H24" i="3" l="1"/>
  <c r="I24" i="3"/>
  <c r="D25" i="3" s="1"/>
  <c r="P22" i="3"/>
  <c r="E25" i="3" l="1"/>
  <c r="G25" i="3"/>
  <c r="R22" i="3"/>
  <c r="S22" i="3"/>
  <c r="N23" i="3" s="1"/>
  <c r="F25" i="3" l="1"/>
  <c r="Q23" i="3"/>
  <c r="O23" i="3"/>
  <c r="P23" i="3" l="1"/>
  <c r="R23" i="3" s="1"/>
  <c r="H25" i="3"/>
  <c r="I25" i="3"/>
  <c r="D26" i="3" s="1"/>
  <c r="S23" i="3"/>
  <c r="N24" i="3" s="1"/>
  <c r="O24" i="3" s="1"/>
  <c r="G26" i="3" l="1"/>
  <c r="E26" i="3"/>
  <c r="Q24" i="3"/>
  <c r="P24" i="3" s="1"/>
  <c r="F26" i="3" l="1"/>
  <c r="H26" i="3" s="1"/>
  <c r="R24" i="3"/>
  <c r="S24" i="3"/>
  <c r="N25" i="3" s="1"/>
  <c r="I26" i="3" l="1"/>
  <c r="C81" i="2"/>
  <c r="D27" i="3"/>
  <c r="O25" i="3"/>
  <c r="Q25" i="3"/>
  <c r="G27" i="3" l="1"/>
  <c r="E27" i="3"/>
  <c r="P25" i="3"/>
  <c r="R25" i="3" s="1"/>
  <c r="F27" i="3" l="1"/>
  <c r="S25" i="3"/>
  <c r="N26" i="3" s="1"/>
  <c r="H27" i="3" l="1"/>
  <c r="I27" i="3"/>
  <c r="D28" i="3" s="1"/>
  <c r="Q26" i="3"/>
  <c r="O26" i="3"/>
  <c r="P26" i="3" l="1"/>
  <c r="R26" i="3" s="1"/>
  <c r="E28" i="3"/>
  <c r="G28" i="3"/>
  <c r="S26" i="3"/>
  <c r="F28" i="3" l="1"/>
  <c r="N27" i="3"/>
  <c r="C82" i="2"/>
  <c r="O27" i="3"/>
  <c r="Q27" i="3"/>
  <c r="H28" i="3" l="1"/>
  <c r="I28" i="3"/>
  <c r="D29" i="3" s="1"/>
  <c r="C85" i="2"/>
  <c r="C87" i="2" s="1"/>
  <c r="C88" i="2"/>
  <c r="P27" i="3"/>
  <c r="R27" i="3" s="1"/>
  <c r="C89" i="2" l="1"/>
  <c r="C91" i="2" s="1"/>
  <c r="E29" i="3"/>
  <c r="G29" i="3"/>
  <c r="S27" i="3"/>
  <c r="N28" i="3" s="1"/>
  <c r="O28" i="3" s="1"/>
  <c r="F29" i="3" l="1"/>
  <c r="H29" i="3" s="1"/>
  <c r="I29" i="3"/>
  <c r="D30" i="3" s="1"/>
  <c r="Q28" i="3"/>
  <c r="P28" i="3" s="1"/>
  <c r="G30" i="3" l="1"/>
  <c r="E30" i="3"/>
  <c r="R28" i="3"/>
  <c r="S28" i="3"/>
  <c r="N29" i="3" s="1"/>
  <c r="F30" i="3" l="1"/>
  <c r="H30" i="3"/>
  <c r="I30" i="3"/>
  <c r="D31" i="3" s="1"/>
  <c r="O29" i="3"/>
  <c r="Q29" i="3"/>
  <c r="G31" i="3" l="1"/>
  <c r="E31" i="3"/>
  <c r="F31" i="3" s="1"/>
  <c r="P29" i="3"/>
  <c r="H31" i="3" l="1"/>
  <c r="I31" i="3"/>
  <c r="D32" i="3" s="1"/>
  <c r="R29" i="3"/>
  <c r="S29" i="3"/>
  <c r="N30" i="3" s="1"/>
  <c r="G32" i="3" l="1"/>
  <c r="E32" i="3"/>
  <c r="F32" i="3" s="1"/>
  <c r="H32" i="3" s="1"/>
  <c r="Q30" i="3"/>
  <c r="O30" i="3"/>
  <c r="I32" i="3" l="1"/>
  <c r="D33" i="3" s="1"/>
  <c r="E33" i="3" s="1"/>
  <c r="G33" i="3"/>
  <c r="F33" i="3" s="1"/>
  <c r="P30" i="3"/>
  <c r="R30" i="3" s="1"/>
  <c r="S30" i="3" l="1"/>
  <c r="N31" i="3" s="1"/>
  <c r="H33" i="3"/>
  <c r="I33" i="3"/>
  <c r="D34" i="3" s="1"/>
  <c r="O31" i="3" l="1"/>
  <c r="Q31" i="3"/>
  <c r="E34" i="3"/>
  <c r="G34" i="3"/>
  <c r="P31" i="3" l="1"/>
  <c r="F34" i="3"/>
  <c r="R31" i="3" l="1"/>
  <c r="S31" i="3"/>
  <c r="N32" i="3" s="1"/>
  <c r="H34" i="3"/>
  <c r="I34" i="3"/>
  <c r="D35" i="3" s="1"/>
  <c r="Q32" i="3" l="1"/>
  <c r="O32" i="3"/>
  <c r="P32" i="3" s="1"/>
  <c r="R32" i="3" s="1"/>
  <c r="E35" i="3"/>
  <c r="G35" i="3"/>
  <c r="S32" i="3" l="1"/>
  <c r="N33" i="3" s="1"/>
  <c r="O33" i="3" s="1"/>
  <c r="F35" i="3"/>
  <c r="Q33" i="3" l="1"/>
  <c r="P33" i="3" s="1"/>
  <c r="H35" i="3"/>
  <c r="I35" i="3"/>
  <c r="D36" i="3" s="1"/>
  <c r="R33" i="3" l="1"/>
  <c r="S33" i="3"/>
  <c r="N34" i="3" s="1"/>
  <c r="E36" i="3"/>
  <c r="G36" i="3"/>
  <c r="O34" i="3" l="1"/>
  <c r="Q34" i="3"/>
  <c r="F36" i="3"/>
  <c r="P34" i="3" l="1"/>
  <c r="H36" i="3"/>
  <c r="I36" i="3"/>
  <c r="D37" i="3" s="1"/>
  <c r="R34" i="3" l="1"/>
  <c r="S34" i="3"/>
  <c r="N35" i="3" s="1"/>
  <c r="G37" i="3"/>
  <c r="E37" i="3"/>
  <c r="F37" i="3" l="1"/>
  <c r="H37" i="3" s="1"/>
  <c r="O35" i="3"/>
  <c r="Q35" i="3"/>
  <c r="I37" i="3"/>
  <c r="D38" i="3" s="1"/>
  <c r="G38" i="3" s="1"/>
  <c r="P35" i="3" l="1"/>
  <c r="E38" i="3"/>
  <c r="F38" i="3" s="1"/>
  <c r="H38" i="3" s="1"/>
  <c r="I38" i="3" l="1"/>
  <c r="D81" i="2" s="1"/>
  <c r="R35" i="3"/>
  <c r="S35" i="3"/>
  <c r="N36" i="3" s="1"/>
  <c r="D39" i="3" l="1"/>
  <c r="Q36" i="3"/>
  <c r="O36" i="3"/>
  <c r="P36" i="3" l="1"/>
  <c r="R36" i="3" s="1"/>
  <c r="E39" i="3"/>
  <c r="G39" i="3"/>
  <c r="S36" i="3" l="1"/>
  <c r="N37" i="3" s="1"/>
  <c r="O37" i="3" s="1"/>
  <c r="F39" i="3"/>
  <c r="I39" i="3" s="1"/>
  <c r="D40" i="3" s="1"/>
  <c r="Q37" i="3" l="1"/>
  <c r="P37" i="3" s="1"/>
  <c r="H39" i="3"/>
  <c r="E40" i="3"/>
  <c r="G40" i="3"/>
  <c r="R37" i="3"/>
  <c r="S37" i="3"/>
  <c r="N38" i="3" s="1"/>
  <c r="F40" i="3" l="1"/>
  <c r="Q38" i="3"/>
  <c r="O38" i="3"/>
  <c r="P38" i="3" l="1"/>
  <c r="R38" i="3" s="1"/>
  <c r="H40" i="3"/>
  <c r="I40" i="3"/>
  <c r="D41" i="3" s="1"/>
  <c r="S38" i="3"/>
  <c r="D82" i="2" s="1"/>
  <c r="D88" i="2" s="1"/>
  <c r="G41" i="3" l="1"/>
  <c r="E41" i="3"/>
  <c r="N39" i="3"/>
  <c r="D85" i="2"/>
  <c r="F41" i="3" l="1"/>
  <c r="D89" i="2"/>
  <c r="D91" i="2" s="1"/>
  <c r="D87" i="2"/>
  <c r="Q39" i="3"/>
  <c r="O39" i="3"/>
  <c r="H41" i="3" l="1"/>
  <c r="I41" i="3"/>
  <c r="D42" i="3" s="1"/>
  <c r="P39" i="3"/>
  <c r="G42" i="3" l="1"/>
  <c r="E42" i="3"/>
  <c r="R39" i="3"/>
  <c r="S39" i="3"/>
  <c r="N40" i="3" s="1"/>
  <c r="F42" i="3" l="1"/>
  <c r="O40" i="3"/>
  <c r="Q40" i="3"/>
  <c r="H42" i="3" l="1"/>
  <c r="I42" i="3"/>
  <c r="D43" i="3" s="1"/>
  <c r="P40" i="3"/>
  <c r="G43" i="3" l="1"/>
  <c r="E43" i="3"/>
  <c r="R40" i="3"/>
  <c r="S40" i="3"/>
  <c r="N41" i="3" s="1"/>
  <c r="F43" i="3" l="1"/>
  <c r="H43" i="3" s="1"/>
  <c r="O41" i="3"/>
  <c r="Q41" i="3"/>
  <c r="I43" i="3" l="1"/>
  <c r="D44" i="3" s="1"/>
  <c r="E44" i="3" s="1"/>
  <c r="P41" i="3"/>
  <c r="G44" i="3" l="1"/>
  <c r="F44" i="3" s="1"/>
  <c r="H44" i="3" s="1"/>
  <c r="R41" i="3"/>
  <c r="S41" i="3"/>
  <c r="N42" i="3" s="1"/>
  <c r="I44" i="3" l="1"/>
  <c r="D45" i="3" s="1"/>
  <c r="G45" i="3" s="1"/>
  <c r="O42" i="3"/>
  <c r="Q42" i="3"/>
  <c r="E45" i="3" l="1"/>
  <c r="F45" i="3" s="1"/>
  <c r="I45" i="3" s="1"/>
  <c r="D46" i="3" s="1"/>
  <c r="P42" i="3"/>
  <c r="H45" i="3" l="1"/>
  <c r="G46" i="3"/>
  <c r="E46" i="3"/>
  <c r="F46" i="3" s="1"/>
  <c r="H46" i="3" s="1"/>
  <c r="R42" i="3"/>
  <c r="S42" i="3"/>
  <c r="N43" i="3" s="1"/>
  <c r="I46" i="3" l="1"/>
  <c r="D47" i="3" s="1"/>
  <c r="G47" i="3" s="1"/>
  <c r="O43" i="3"/>
  <c r="Q43" i="3"/>
  <c r="E47" i="3" l="1"/>
  <c r="F47" i="3" s="1"/>
  <c r="H47" i="3" s="1"/>
  <c r="P43" i="3"/>
  <c r="I47" i="3" l="1"/>
  <c r="D48" i="3" s="1"/>
  <c r="G48" i="3" s="1"/>
  <c r="R43" i="3"/>
  <c r="S43" i="3"/>
  <c r="N44" i="3" s="1"/>
  <c r="E48" i="3" l="1"/>
  <c r="F48" i="3" s="1"/>
  <c r="I48" i="3" s="1"/>
  <c r="D49" i="3" s="1"/>
  <c r="Q44" i="3"/>
  <c r="O44" i="3"/>
  <c r="P44" i="3" l="1"/>
  <c r="R44" i="3" s="1"/>
  <c r="H48" i="3"/>
  <c r="G49" i="3"/>
  <c r="E49" i="3"/>
  <c r="S44" i="3"/>
  <c r="N45" i="3" s="1"/>
  <c r="O45" i="3" s="1"/>
  <c r="F49" i="3" l="1"/>
  <c r="Q45" i="3"/>
  <c r="H49" i="3"/>
  <c r="I49" i="3"/>
  <c r="D50" i="3" s="1"/>
  <c r="P45" i="3"/>
  <c r="E50" i="3" l="1"/>
  <c r="G50" i="3"/>
  <c r="R45" i="3"/>
  <c r="S45" i="3"/>
  <c r="N46" i="3" s="1"/>
  <c r="F50" i="3" l="1"/>
  <c r="O46" i="3"/>
  <c r="Q46" i="3"/>
  <c r="H50" i="3" l="1"/>
  <c r="I50" i="3"/>
  <c r="E81" i="2" s="1"/>
  <c r="P46" i="3"/>
  <c r="D51" i="3" l="1"/>
  <c r="R46" i="3"/>
  <c r="S46" i="3"/>
  <c r="N47" i="3" s="1"/>
  <c r="E51" i="3" l="1"/>
  <c r="G51" i="3"/>
  <c r="O47" i="3"/>
  <c r="Q47" i="3"/>
  <c r="F51" i="3" l="1"/>
  <c r="P47" i="3"/>
  <c r="I51" i="3" l="1"/>
  <c r="D52" i="3" s="1"/>
  <c r="H51" i="3"/>
  <c r="R47" i="3"/>
  <c r="S47" i="3"/>
  <c r="N48" i="3" s="1"/>
  <c r="G52" i="3" l="1"/>
  <c r="E52" i="3"/>
  <c r="F52" i="3" s="1"/>
  <c r="O48" i="3"/>
  <c r="Q48" i="3"/>
  <c r="H52" i="3" l="1"/>
  <c r="I52" i="3"/>
  <c r="D53" i="3" s="1"/>
  <c r="P48" i="3"/>
  <c r="G53" i="3" l="1"/>
  <c r="E53" i="3"/>
  <c r="R48" i="3"/>
  <c r="S48" i="3"/>
  <c r="N49" i="3" s="1"/>
  <c r="F53" i="3" l="1"/>
  <c r="H53" i="3" s="1"/>
  <c r="O49" i="3"/>
  <c r="Q49" i="3"/>
  <c r="I53" i="3" l="1"/>
  <c r="D54" i="3" s="1"/>
  <c r="G54" i="3" s="1"/>
  <c r="P49" i="3"/>
  <c r="E54" i="3" l="1"/>
  <c r="F54" i="3" s="1"/>
  <c r="R49" i="3"/>
  <c r="S49" i="3"/>
  <c r="N50" i="3" s="1"/>
  <c r="H54" i="3" l="1"/>
  <c r="I54" i="3"/>
  <c r="D55" i="3" s="1"/>
  <c r="E55" i="3" s="1"/>
  <c r="O50" i="3"/>
  <c r="Q50" i="3"/>
  <c r="G55" i="3" l="1"/>
  <c r="F55" i="3" s="1"/>
  <c r="P50" i="3"/>
  <c r="H55" i="3" l="1"/>
  <c r="I55" i="3"/>
  <c r="D56" i="3" s="1"/>
  <c r="R50" i="3"/>
  <c r="S50" i="3"/>
  <c r="E82" i="2" s="1"/>
  <c r="E88" i="2" s="1"/>
  <c r="E56" i="3" l="1"/>
  <c r="G56" i="3"/>
  <c r="N51" i="3"/>
  <c r="E85" i="2"/>
  <c r="F56" i="3" l="1"/>
  <c r="E87" i="2"/>
  <c r="E89" i="2"/>
  <c r="E91" i="2" s="1"/>
  <c r="O51" i="3"/>
  <c r="Q51" i="3"/>
  <c r="H56" i="3" l="1"/>
  <c r="I56" i="3"/>
  <c r="D57" i="3" s="1"/>
  <c r="P51" i="3"/>
  <c r="G57" i="3" l="1"/>
  <c r="E57" i="3"/>
  <c r="R51" i="3"/>
  <c r="S51" i="3"/>
  <c r="N52" i="3" s="1"/>
  <c r="F57" i="3" l="1"/>
  <c r="H57" i="3" s="1"/>
  <c r="Q52" i="3"/>
  <c r="O52" i="3"/>
  <c r="P52" i="3" l="1"/>
  <c r="R52" i="3" s="1"/>
  <c r="I57" i="3"/>
  <c r="D58" i="3" s="1"/>
  <c r="G58" i="3" s="1"/>
  <c r="S52" i="3"/>
  <c r="N53" i="3" s="1"/>
  <c r="O53" i="3" s="1"/>
  <c r="E58" i="3" l="1"/>
  <c r="F58" i="3" s="1"/>
  <c r="Q53" i="3"/>
  <c r="P53" i="3" s="1"/>
  <c r="H58" i="3" l="1"/>
  <c r="I58" i="3"/>
  <c r="D59" i="3" s="1"/>
  <c r="G59" i="3" s="1"/>
  <c r="R53" i="3"/>
  <c r="S53" i="3"/>
  <c r="N54" i="3" s="1"/>
  <c r="E59" i="3" l="1"/>
  <c r="F59" i="3" s="1"/>
  <c r="Q54" i="3"/>
  <c r="O54" i="3"/>
  <c r="P54" i="3" l="1"/>
  <c r="R54" i="3" s="1"/>
  <c r="H59" i="3"/>
  <c r="I59" i="3"/>
  <c r="D60" i="3" s="1"/>
  <c r="E60" i="3" s="1"/>
  <c r="S54" i="3"/>
  <c r="N55" i="3" s="1"/>
  <c r="O55" i="3" s="1"/>
  <c r="G60" i="3" l="1"/>
  <c r="Q55" i="3"/>
  <c r="P55" i="3" s="1"/>
  <c r="R55" i="3" s="1"/>
  <c r="F60" i="3"/>
  <c r="S55" i="3" l="1"/>
  <c r="N56" i="3" s="1"/>
  <c r="H60" i="3"/>
  <c r="I60" i="3"/>
  <c r="D61" i="3" s="1"/>
  <c r="O56" i="3"/>
  <c r="Q56" i="3"/>
  <c r="G61" i="3" l="1"/>
  <c r="E61" i="3"/>
  <c r="F61" i="3" s="1"/>
  <c r="H61" i="3" s="1"/>
  <c r="P56" i="3"/>
  <c r="I61" i="3" l="1"/>
  <c r="D62" i="3" s="1"/>
  <c r="R56" i="3"/>
  <c r="S56" i="3"/>
  <c r="N57" i="3" s="1"/>
  <c r="G62" i="3" l="1"/>
  <c r="E62" i="3"/>
  <c r="F62" i="3" s="1"/>
  <c r="H62" i="3" s="1"/>
  <c r="O57" i="3"/>
  <c r="Q57" i="3"/>
  <c r="I62" i="3" l="1"/>
  <c r="F81" i="2" s="1"/>
  <c r="P57" i="3"/>
  <c r="D63" i="3" l="1"/>
  <c r="G63" i="3" s="1"/>
  <c r="R57" i="3"/>
  <c r="S57" i="3"/>
  <c r="N58" i="3" s="1"/>
  <c r="E63" i="3" l="1"/>
  <c r="F63" i="3"/>
  <c r="H63" i="3" s="1"/>
  <c r="O58" i="3"/>
  <c r="Q58" i="3"/>
  <c r="I63" i="3" l="1"/>
  <c r="D64" i="3" s="1"/>
  <c r="E64" i="3" s="1"/>
  <c r="P58" i="3"/>
  <c r="G64" i="3" l="1"/>
  <c r="F64" i="3" s="1"/>
  <c r="R58" i="3"/>
  <c r="S58" i="3"/>
  <c r="N59" i="3" s="1"/>
  <c r="I64" i="3" l="1"/>
  <c r="D65" i="3" s="1"/>
  <c r="E65" i="3" s="1"/>
  <c r="H64" i="3"/>
  <c r="O59" i="3"/>
  <c r="Q59" i="3"/>
  <c r="G65" i="3" l="1"/>
  <c r="F65" i="3"/>
  <c r="P59" i="3"/>
  <c r="H65" i="3" l="1"/>
  <c r="I65" i="3"/>
  <c r="D66" i="3" s="1"/>
  <c r="R59" i="3"/>
  <c r="S59" i="3"/>
  <c r="N60" i="3" s="1"/>
  <c r="E66" i="3" l="1"/>
  <c r="G66" i="3"/>
  <c r="O60" i="3"/>
  <c r="Q60" i="3"/>
  <c r="F66" i="3" l="1"/>
  <c r="P60" i="3"/>
  <c r="H66" i="3" l="1"/>
  <c r="I66" i="3"/>
  <c r="D67" i="3" s="1"/>
  <c r="R60" i="3"/>
  <c r="S60" i="3"/>
  <c r="N61" i="3" s="1"/>
  <c r="G67" i="3" l="1"/>
  <c r="E67" i="3"/>
  <c r="O61" i="3"/>
  <c r="Q61" i="3"/>
  <c r="F67" i="3" l="1"/>
  <c r="H67" i="3"/>
  <c r="I67" i="3"/>
  <c r="D68" i="3" s="1"/>
  <c r="P61" i="3"/>
  <c r="G68" i="3" l="1"/>
  <c r="E68" i="3"/>
  <c r="R61" i="3"/>
  <c r="S61" i="3"/>
  <c r="N62" i="3" s="1"/>
  <c r="F68" i="3" l="1"/>
  <c r="H68" i="3" s="1"/>
  <c r="O62" i="3"/>
  <c r="Q62" i="3"/>
  <c r="I68" i="3" l="1"/>
  <c r="D69" i="3" s="1"/>
  <c r="G69" i="3" s="1"/>
  <c r="P62" i="3"/>
  <c r="E69" i="3" l="1"/>
  <c r="F69" i="3" s="1"/>
  <c r="H69" i="3" s="1"/>
  <c r="R62" i="3"/>
  <c r="S62" i="3"/>
  <c r="F82" i="2" s="1"/>
  <c r="F88" i="2" s="1"/>
  <c r="I69" i="3" l="1"/>
  <c r="D70" i="3" s="1"/>
  <c r="G70" i="3" s="1"/>
  <c r="N63" i="3"/>
  <c r="F85" i="2"/>
  <c r="E70" i="3" l="1"/>
  <c r="F70" i="3" s="1"/>
  <c r="H70" i="3" s="1"/>
  <c r="F89" i="2"/>
  <c r="F91" i="2" s="1"/>
  <c r="F87" i="2"/>
  <c r="O63" i="3"/>
  <c r="Q63" i="3"/>
  <c r="I70" i="3" l="1"/>
  <c r="D71" i="3" s="1"/>
  <c r="G71" i="3"/>
  <c r="E71" i="3"/>
  <c r="P63" i="3"/>
  <c r="R63" i="3" s="1"/>
  <c r="F71" i="3" l="1"/>
  <c r="H71" i="3"/>
  <c r="I71" i="3"/>
  <c r="D72" i="3" s="1"/>
  <c r="S63" i="3"/>
  <c r="N64" i="3" s="1"/>
  <c r="O64" i="3" s="1"/>
  <c r="Q64" i="3" l="1"/>
  <c r="E72" i="3"/>
  <c r="G72" i="3"/>
  <c r="P64" i="3"/>
  <c r="F72" i="3" l="1"/>
  <c r="R64" i="3"/>
  <c r="S64" i="3"/>
  <c r="N65" i="3" s="1"/>
  <c r="H72" i="3" l="1"/>
  <c r="I72" i="3"/>
  <c r="D73" i="3" s="1"/>
  <c r="O65" i="3"/>
  <c r="Q65" i="3"/>
  <c r="G73" i="3" l="1"/>
  <c r="E73" i="3"/>
  <c r="F73" i="3" s="1"/>
  <c r="H73" i="3" s="1"/>
  <c r="P65" i="3"/>
  <c r="I73" i="3" l="1"/>
  <c r="D74" i="3" s="1"/>
  <c r="R65" i="3"/>
  <c r="S65" i="3"/>
  <c r="N66" i="3" s="1"/>
  <c r="E74" i="3" l="1"/>
  <c r="G74" i="3"/>
  <c r="O66" i="3"/>
  <c r="Q66" i="3"/>
  <c r="F74" i="3" l="1"/>
  <c r="I74" i="3" s="1"/>
  <c r="G81" i="2" s="1"/>
  <c r="P66" i="3"/>
  <c r="R66" i="3" s="1"/>
  <c r="H74" i="3" l="1"/>
  <c r="D75" i="3"/>
  <c r="S66" i="3"/>
  <c r="N67" i="3" s="1"/>
  <c r="Q67" i="3" s="1"/>
  <c r="G75" i="3" l="1"/>
  <c r="E75" i="3"/>
  <c r="F75" i="3" s="1"/>
  <c r="O67" i="3"/>
  <c r="P67" i="3" s="1"/>
  <c r="H75" i="3" l="1"/>
  <c r="I75" i="3"/>
  <c r="D76" i="3" s="1"/>
  <c r="R67" i="3"/>
  <c r="S67" i="3"/>
  <c r="N68" i="3" s="1"/>
  <c r="E76" i="3" l="1"/>
  <c r="G76" i="3"/>
  <c r="Q68" i="3"/>
  <c r="O68" i="3"/>
  <c r="F76" i="3" l="1"/>
  <c r="P68" i="3"/>
  <c r="R68" i="3" s="1"/>
  <c r="H76" i="3" l="1"/>
  <c r="I76" i="3"/>
  <c r="D77" i="3" s="1"/>
  <c r="S68" i="3"/>
  <c r="N69" i="3" s="1"/>
  <c r="Q69" i="3" s="1"/>
  <c r="O69" i="3" l="1"/>
  <c r="P69" i="3" s="1"/>
  <c r="R69" i="3" s="1"/>
  <c r="G77" i="3"/>
  <c r="E77" i="3"/>
  <c r="F77" i="3" l="1"/>
  <c r="H77" i="3" s="1"/>
  <c r="S69" i="3"/>
  <c r="N70" i="3" s="1"/>
  <c r="O70" i="3" s="1"/>
  <c r="I77" i="3" l="1"/>
  <c r="D78" i="3" s="1"/>
  <c r="Q70" i="3"/>
  <c r="G78" i="3"/>
  <c r="E78" i="3"/>
  <c r="P70" i="3"/>
  <c r="R70" i="3" s="1"/>
  <c r="F78" i="3" l="1"/>
  <c r="I78" i="3"/>
  <c r="D79" i="3" s="1"/>
  <c r="H78" i="3"/>
  <c r="S70" i="3"/>
  <c r="N71" i="3" s="1"/>
  <c r="G79" i="3" l="1"/>
  <c r="E79" i="3"/>
  <c r="F79" i="3" s="1"/>
  <c r="O71" i="3"/>
  <c r="Q71" i="3"/>
  <c r="I79" i="3" l="1"/>
  <c r="D80" i="3" s="1"/>
  <c r="H79" i="3"/>
  <c r="P71" i="3"/>
  <c r="G80" i="3" l="1"/>
  <c r="E80" i="3"/>
  <c r="F80" i="3" s="1"/>
  <c r="R71" i="3"/>
  <c r="S71" i="3"/>
  <c r="N72" i="3" s="1"/>
  <c r="H80" i="3" l="1"/>
  <c r="I80" i="3"/>
  <c r="D81" i="3" s="1"/>
  <c r="O72" i="3"/>
  <c r="Q72" i="3"/>
  <c r="G81" i="3" l="1"/>
  <c r="E81" i="3"/>
  <c r="F81" i="3" s="1"/>
  <c r="P72" i="3"/>
  <c r="I81" i="3" l="1"/>
  <c r="D82" i="3" s="1"/>
  <c r="H81" i="3"/>
  <c r="R72" i="3"/>
  <c r="S72" i="3"/>
  <c r="N73" i="3" s="1"/>
  <c r="G82" i="3" l="1"/>
  <c r="E82" i="3"/>
  <c r="O73" i="3"/>
  <c r="Q73" i="3"/>
  <c r="F82" i="3" l="1"/>
  <c r="H82" i="3" s="1"/>
  <c r="P73" i="3"/>
  <c r="I82" i="3" l="1"/>
  <c r="D83" i="3" s="1"/>
  <c r="G83" i="3" s="1"/>
  <c r="R73" i="3"/>
  <c r="S73" i="3"/>
  <c r="N74" i="3" s="1"/>
  <c r="E83" i="3" l="1"/>
  <c r="F83" i="3" s="1"/>
  <c r="I83" i="3" s="1"/>
  <c r="D84" i="3" s="1"/>
  <c r="G84" i="3" s="1"/>
  <c r="O74" i="3"/>
  <c r="Q74" i="3"/>
  <c r="H83" i="3" l="1"/>
  <c r="E84" i="3"/>
  <c r="F84" i="3" s="1"/>
  <c r="H84" i="3" s="1"/>
  <c r="P74" i="3"/>
  <c r="I84" i="3" l="1"/>
  <c r="D85" i="3" s="1"/>
  <c r="S74" i="3"/>
  <c r="G82" i="2" s="1"/>
  <c r="G88" i="2" s="1"/>
  <c r="R74" i="3"/>
  <c r="G85" i="3" l="1"/>
  <c r="E85" i="3"/>
  <c r="F85" i="3" s="1"/>
  <c r="H85" i="3" s="1"/>
  <c r="N75" i="3"/>
  <c r="G85" i="2"/>
  <c r="I85" i="3" l="1"/>
  <c r="D86" i="3" s="1"/>
  <c r="E86" i="3" s="1"/>
  <c r="G89" i="2"/>
  <c r="G91" i="2" s="1"/>
  <c r="G87" i="2"/>
  <c r="O75" i="3"/>
  <c r="Q75" i="3"/>
  <c r="G86" i="3" l="1"/>
  <c r="F86" i="3" s="1"/>
  <c r="H86" i="3" s="1"/>
  <c r="P75" i="3"/>
  <c r="R75" i="3" s="1"/>
  <c r="I86" i="3" l="1"/>
  <c r="H81" i="2" s="1"/>
  <c r="S75" i="3"/>
  <c r="N76" i="3" s="1"/>
  <c r="O76" i="3" s="1"/>
  <c r="D87" i="3"/>
  <c r="Q76" i="3" l="1"/>
  <c r="P76" i="3" s="1"/>
  <c r="E87" i="3"/>
  <c r="G87" i="3"/>
  <c r="R76" i="3" l="1"/>
  <c r="S76" i="3"/>
  <c r="N77" i="3" s="1"/>
  <c r="F87" i="3"/>
  <c r="Q77" i="3" l="1"/>
  <c r="O77" i="3"/>
  <c r="H87" i="3"/>
  <c r="I87" i="3"/>
  <c r="D88" i="3" s="1"/>
  <c r="P77" i="3" l="1"/>
  <c r="S77" i="3" s="1"/>
  <c r="N78" i="3" s="1"/>
  <c r="G88" i="3"/>
  <c r="E88" i="3"/>
  <c r="F88" i="3" l="1"/>
  <c r="H88" i="3" s="1"/>
  <c r="R77" i="3"/>
  <c r="O78" i="3"/>
  <c r="Q78" i="3"/>
  <c r="I88" i="3"/>
  <c r="D89" i="3" s="1"/>
  <c r="P78" i="3" l="1"/>
  <c r="G89" i="3"/>
  <c r="E89" i="3"/>
  <c r="F89" i="3" l="1"/>
  <c r="H89" i="3" s="1"/>
  <c r="S78" i="3"/>
  <c r="N79" i="3" s="1"/>
  <c r="R78" i="3"/>
  <c r="I89" i="3"/>
  <c r="D90" i="3" s="1"/>
  <c r="O79" i="3" l="1"/>
  <c r="Q79" i="3"/>
  <c r="E90" i="3"/>
  <c r="G90" i="3"/>
  <c r="P79" i="3" l="1"/>
  <c r="F90" i="3"/>
  <c r="R79" i="3" l="1"/>
  <c r="S79" i="3"/>
  <c r="N80" i="3" s="1"/>
  <c r="H90" i="3"/>
  <c r="I90" i="3"/>
  <c r="D91" i="3" s="1"/>
  <c r="Q80" i="3" l="1"/>
  <c r="O80" i="3"/>
  <c r="P80" i="3" s="1"/>
  <c r="R80" i="3" s="1"/>
  <c r="G91" i="3"/>
  <c r="E91" i="3"/>
  <c r="S80" i="3" l="1"/>
  <c r="N81" i="3" s="1"/>
  <c r="F91" i="3"/>
  <c r="I91" i="3" s="1"/>
  <c r="D92" i="3" s="1"/>
  <c r="O81" i="3"/>
  <c r="Q81" i="3"/>
  <c r="H91" i="3"/>
  <c r="P81" i="3" l="1"/>
  <c r="E92" i="3"/>
  <c r="G92" i="3"/>
  <c r="S81" i="3" l="1"/>
  <c r="N82" i="3" s="1"/>
  <c r="R81" i="3"/>
  <c r="F92" i="3"/>
  <c r="O82" i="3" l="1"/>
  <c r="Q82" i="3"/>
  <c r="H92" i="3"/>
  <c r="I92" i="3"/>
  <c r="D93" i="3" s="1"/>
  <c r="P82" i="3" l="1"/>
  <c r="E93" i="3"/>
  <c r="G93" i="3"/>
  <c r="R82" i="3" l="1"/>
  <c r="S82" i="3"/>
  <c r="N83" i="3" s="1"/>
  <c r="F93" i="3"/>
  <c r="H93" i="3" s="1"/>
  <c r="I93" i="3" l="1"/>
  <c r="D94" i="3" s="1"/>
  <c r="E94" i="3" s="1"/>
  <c r="O83" i="3"/>
  <c r="Q83" i="3"/>
  <c r="G94" i="3" l="1"/>
  <c r="F94" i="3"/>
  <c r="H94" i="3" s="1"/>
  <c r="P83" i="3"/>
  <c r="I94" i="3" l="1"/>
  <c r="D95" i="3" s="1"/>
  <c r="R83" i="3"/>
  <c r="S83" i="3"/>
  <c r="N84" i="3" s="1"/>
  <c r="G95" i="3"/>
  <c r="E95" i="3"/>
  <c r="F95" i="3" l="1"/>
  <c r="H95" i="3" s="1"/>
  <c r="Q84" i="3"/>
  <c r="O84" i="3"/>
  <c r="P84" i="3" l="1"/>
  <c r="I95" i="3"/>
  <c r="D96" i="3" s="1"/>
  <c r="E96" i="3" s="1"/>
  <c r="R84" i="3"/>
  <c r="S84" i="3"/>
  <c r="N85" i="3" s="1"/>
  <c r="G96" i="3" l="1"/>
  <c r="F96" i="3" s="1"/>
  <c r="O85" i="3"/>
  <c r="Q85" i="3"/>
  <c r="H96" i="3"/>
  <c r="I96" i="3"/>
  <c r="D97" i="3" s="1"/>
  <c r="P85" i="3" l="1"/>
  <c r="G97" i="3"/>
  <c r="E97" i="3"/>
  <c r="F97" i="3" s="1"/>
  <c r="H97" i="3" s="1"/>
  <c r="S85" i="3" l="1"/>
  <c r="N86" i="3" s="1"/>
  <c r="R85" i="3"/>
  <c r="I97" i="3"/>
  <c r="D98" i="3" s="1"/>
  <c r="O86" i="3" l="1"/>
  <c r="Q86" i="3"/>
  <c r="G98" i="3"/>
  <c r="E98" i="3"/>
  <c r="F98" i="3" l="1"/>
  <c r="H98" i="3" s="1"/>
  <c r="P86" i="3"/>
  <c r="I98" i="3" l="1"/>
  <c r="I81" i="2" s="1"/>
  <c r="R86" i="3"/>
  <c r="S86" i="3"/>
  <c r="H82" i="2" s="1"/>
  <c r="H88" i="2" s="1"/>
  <c r="D99" i="3" l="1"/>
  <c r="N87" i="3"/>
  <c r="H85" i="2"/>
  <c r="G99" i="3" l="1"/>
  <c r="E99" i="3"/>
  <c r="F99" i="3" s="1"/>
  <c r="H89" i="2"/>
  <c r="H91" i="2" s="1"/>
  <c r="H87" i="2"/>
  <c r="O87" i="3"/>
  <c r="Q87" i="3"/>
  <c r="H99" i="3" l="1"/>
  <c r="I99" i="3"/>
  <c r="D100" i="3" s="1"/>
  <c r="P87" i="3"/>
  <c r="G100" i="3" l="1"/>
  <c r="E100" i="3"/>
  <c r="F100" i="3" s="1"/>
  <c r="H100" i="3" s="1"/>
  <c r="R87" i="3"/>
  <c r="S87" i="3"/>
  <c r="N88" i="3" s="1"/>
  <c r="I100" i="3" l="1"/>
  <c r="D101" i="3" s="1"/>
  <c r="O88" i="3"/>
  <c r="Q88" i="3"/>
  <c r="G101" i="3" l="1"/>
  <c r="E101" i="3"/>
  <c r="F101" i="3" s="1"/>
  <c r="P88" i="3"/>
  <c r="H101" i="3" l="1"/>
  <c r="I101" i="3"/>
  <c r="D102" i="3" s="1"/>
  <c r="S88" i="3"/>
  <c r="N89" i="3" s="1"/>
  <c r="R88" i="3"/>
  <c r="G102" i="3" l="1"/>
  <c r="E102" i="3"/>
  <c r="O89" i="3"/>
  <c r="Q89" i="3"/>
  <c r="F102" i="3" l="1"/>
  <c r="H102" i="3" s="1"/>
  <c r="P89" i="3"/>
  <c r="I102" i="3" l="1"/>
  <c r="D103" i="3" s="1"/>
  <c r="G103" i="3" s="1"/>
  <c r="R89" i="3"/>
  <c r="S89" i="3"/>
  <c r="N90" i="3" s="1"/>
  <c r="E103" i="3" l="1"/>
  <c r="F103" i="3"/>
  <c r="H103" i="3" s="1"/>
  <c r="O90" i="3"/>
  <c r="Q90" i="3"/>
  <c r="I103" i="3" l="1"/>
  <c r="D104" i="3" s="1"/>
  <c r="E104" i="3" s="1"/>
  <c r="P90" i="3"/>
  <c r="G104" i="3" l="1"/>
  <c r="F104" i="3"/>
  <c r="R90" i="3"/>
  <c r="S90" i="3"/>
  <c r="N91" i="3" s="1"/>
  <c r="I104" i="3" l="1"/>
  <c r="D105" i="3" s="1"/>
  <c r="H104" i="3"/>
  <c r="Q91" i="3"/>
  <c r="O91" i="3"/>
  <c r="P91" i="3" l="1"/>
  <c r="R91" i="3" s="1"/>
  <c r="G105" i="3"/>
  <c r="E105" i="3"/>
  <c r="S91" i="3"/>
  <c r="N92" i="3" s="1"/>
  <c r="F105" i="3" l="1"/>
  <c r="H105" i="3" s="1"/>
  <c r="Q92" i="3"/>
  <c r="O92" i="3"/>
  <c r="P92" i="3" s="1"/>
  <c r="R92" i="3" s="1"/>
  <c r="I105" i="3" l="1"/>
  <c r="D106" i="3" s="1"/>
  <c r="E106" i="3" s="1"/>
  <c r="S92" i="3"/>
  <c r="N93" i="3" s="1"/>
  <c r="G106" i="3" l="1"/>
  <c r="F106" i="3"/>
  <c r="O93" i="3"/>
  <c r="Q93" i="3"/>
  <c r="H106" i="3" l="1"/>
  <c r="I106" i="3"/>
  <c r="D107" i="3" s="1"/>
  <c r="P93" i="3"/>
  <c r="E107" i="3" l="1"/>
  <c r="G107" i="3"/>
  <c r="R93" i="3"/>
  <c r="S93" i="3"/>
  <c r="N94" i="3" s="1"/>
  <c r="F107" i="3" l="1"/>
  <c r="H107" i="3" s="1"/>
  <c r="Q94" i="3"/>
  <c r="O94" i="3"/>
  <c r="P94" i="3" l="1"/>
  <c r="R94" i="3" s="1"/>
  <c r="I107" i="3"/>
  <c r="D108" i="3" s="1"/>
  <c r="E108" i="3" s="1"/>
  <c r="S94" i="3"/>
  <c r="N95" i="3" s="1"/>
  <c r="G108" i="3" l="1"/>
  <c r="F108" i="3"/>
  <c r="Q95" i="3"/>
  <c r="O95" i="3"/>
  <c r="P95" i="3" l="1"/>
  <c r="H108" i="3"/>
  <c r="I108" i="3"/>
  <c r="D109" i="3" s="1"/>
  <c r="R95" i="3"/>
  <c r="S95" i="3"/>
  <c r="N96" i="3" s="1"/>
  <c r="G109" i="3" l="1"/>
  <c r="E109" i="3"/>
  <c r="F109" i="3" s="1"/>
  <c r="H109" i="3" s="1"/>
  <c r="O96" i="3"/>
  <c r="Q96" i="3"/>
  <c r="I109" i="3" l="1"/>
  <c r="D110" i="3" s="1"/>
  <c r="E110" i="3" s="1"/>
  <c r="P96" i="3"/>
  <c r="G110" i="3" l="1"/>
  <c r="F110" i="3" s="1"/>
  <c r="R96" i="3"/>
  <c r="S96" i="3"/>
  <c r="N97" i="3" s="1"/>
  <c r="I110" i="3" l="1"/>
  <c r="J81" i="2" s="1"/>
  <c r="H110" i="3"/>
  <c r="O97" i="3"/>
  <c r="Q97" i="3"/>
  <c r="D111" i="3" l="1"/>
  <c r="P97" i="3"/>
  <c r="G111" i="3" l="1"/>
  <c r="E111" i="3"/>
  <c r="R97" i="3"/>
  <c r="S97" i="3"/>
  <c r="N98" i="3" s="1"/>
  <c r="F111" i="3" l="1"/>
  <c r="I111" i="3" s="1"/>
  <c r="D112" i="3" s="1"/>
  <c r="Q98" i="3"/>
  <c r="O98" i="3"/>
  <c r="H111" i="3" l="1"/>
  <c r="P98" i="3"/>
  <c r="R98" i="3" s="1"/>
  <c r="G112" i="3"/>
  <c r="E112" i="3"/>
  <c r="S98" i="3"/>
  <c r="F112" i="3" l="1"/>
  <c r="H112" i="3" s="1"/>
  <c r="N99" i="3"/>
  <c r="O99" i="3" s="1"/>
  <c r="I82" i="2"/>
  <c r="I112" i="3"/>
  <c r="D113" i="3" s="1"/>
  <c r="Q99" i="3"/>
  <c r="P99" i="3" s="1"/>
  <c r="I85" i="2" l="1"/>
  <c r="I87" i="2" s="1"/>
  <c r="I88" i="2"/>
  <c r="E113" i="3"/>
  <c r="G113" i="3"/>
  <c r="R99" i="3"/>
  <c r="S99" i="3"/>
  <c r="N100" i="3" s="1"/>
  <c r="I89" i="2" l="1"/>
  <c r="I91" i="2" s="1"/>
  <c r="F113" i="3"/>
  <c r="Q100" i="3"/>
  <c r="O100" i="3"/>
  <c r="H113" i="3" l="1"/>
  <c r="I113" i="3"/>
  <c r="D114" i="3" s="1"/>
  <c r="P100" i="3"/>
  <c r="R100" i="3" s="1"/>
  <c r="G114" i="3" l="1"/>
  <c r="E114" i="3"/>
  <c r="F114" i="3" s="1"/>
  <c r="H114" i="3" s="1"/>
  <c r="S100" i="3"/>
  <c r="N101" i="3" s="1"/>
  <c r="O101" i="3" s="1"/>
  <c r="Q101" i="3" l="1"/>
  <c r="I114" i="3"/>
  <c r="D115" i="3" s="1"/>
  <c r="P101" i="3"/>
  <c r="E115" i="3" l="1"/>
  <c r="G115" i="3"/>
  <c r="R101" i="3"/>
  <c r="S101" i="3"/>
  <c r="N102" i="3" s="1"/>
  <c r="F115" i="3" l="1"/>
  <c r="O102" i="3"/>
  <c r="Q102" i="3"/>
  <c r="H115" i="3" l="1"/>
  <c r="I115" i="3"/>
  <c r="D116" i="3" s="1"/>
  <c r="P102" i="3"/>
  <c r="G116" i="3" l="1"/>
  <c r="E116" i="3"/>
  <c r="F116" i="3" s="1"/>
  <c r="H116" i="3" s="1"/>
  <c r="R102" i="3"/>
  <c r="S102" i="3"/>
  <c r="N103" i="3" s="1"/>
  <c r="I116" i="3" l="1"/>
  <c r="D117" i="3" s="1"/>
  <c r="O103" i="3"/>
  <c r="Q103" i="3"/>
  <c r="G117" i="3" l="1"/>
  <c r="E117" i="3"/>
  <c r="F117" i="3" s="1"/>
  <c r="H117" i="3" s="1"/>
  <c r="P103" i="3"/>
  <c r="I117" i="3" l="1"/>
  <c r="D118" i="3" s="1"/>
  <c r="R103" i="3"/>
  <c r="S103" i="3"/>
  <c r="N104" i="3" s="1"/>
  <c r="G118" i="3" l="1"/>
  <c r="E118" i="3"/>
  <c r="F118" i="3" s="1"/>
  <c r="H118" i="3" s="1"/>
  <c r="O104" i="3"/>
  <c r="Q104" i="3"/>
  <c r="I118" i="3" l="1"/>
  <c r="D119" i="3" s="1"/>
  <c r="E119" i="3" s="1"/>
  <c r="P104" i="3"/>
  <c r="G119" i="3" l="1"/>
  <c r="F119" i="3" s="1"/>
  <c r="H119" i="3" s="1"/>
  <c r="R104" i="3"/>
  <c r="S104" i="3"/>
  <c r="N105" i="3" s="1"/>
  <c r="I119" i="3" l="1"/>
  <c r="D120" i="3" s="1"/>
  <c r="G120" i="3" s="1"/>
  <c r="O105" i="3"/>
  <c r="Q105" i="3"/>
  <c r="E120" i="3" l="1"/>
  <c r="F120" i="3" s="1"/>
  <c r="H120" i="3" s="1"/>
  <c r="P105" i="3"/>
  <c r="I120" i="3" l="1"/>
  <c r="D121" i="3" s="1"/>
  <c r="E121" i="3" s="1"/>
  <c r="R105" i="3"/>
  <c r="S105" i="3"/>
  <c r="N106" i="3" s="1"/>
  <c r="G121" i="3" l="1"/>
  <c r="F121" i="3" s="1"/>
  <c r="H121" i="3" s="1"/>
  <c r="O106" i="3"/>
  <c r="Q106" i="3"/>
  <c r="I121" i="3" l="1"/>
  <c r="D122" i="3" s="1"/>
  <c r="G122" i="3" s="1"/>
  <c r="P106" i="3"/>
  <c r="E122" i="3" l="1"/>
  <c r="F122" i="3" s="1"/>
  <c r="H122" i="3" s="1"/>
  <c r="R106" i="3"/>
  <c r="S106" i="3"/>
  <c r="N107" i="3" s="1"/>
  <c r="I122" i="3" l="1"/>
  <c r="O107" i="3"/>
  <c r="Q107" i="3"/>
  <c r="D123" i="3" l="1"/>
  <c r="K81" i="2"/>
  <c r="P107" i="3"/>
  <c r="R107" i="3" s="1"/>
  <c r="G123" i="3" l="1"/>
  <c r="E123" i="3"/>
  <c r="F123" i="3" s="1"/>
  <c r="S107" i="3"/>
  <c r="N108" i="3" s="1"/>
  <c r="O108" i="3" s="1"/>
  <c r="H123" i="3" l="1"/>
  <c r="I123" i="3"/>
  <c r="D124" i="3" s="1"/>
  <c r="Q108" i="3"/>
  <c r="P108" i="3" s="1"/>
  <c r="E124" i="3" l="1"/>
  <c r="G124" i="3"/>
  <c r="R108" i="3"/>
  <c r="S108" i="3"/>
  <c r="N109" i="3" s="1"/>
  <c r="F124" i="3" l="1"/>
  <c r="O109" i="3"/>
  <c r="Q109" i="3"/>
  <c r="I124" i="3" l="1"/>
  <c r="D125" i="3" s="1"/>
  <c r="H124" i="3"/>
  <c r="P109" i="3"/>
  <c r="E125" i="3" l="1"/>
  <c r="G125" i="3"/>
  <c r="R109" i="3"/>
  <c r="S109" i="3"/>
  <c r="N110" i="3" s="1"/>
  <c r="F125" i="3" l="1"/>
  <c r="O110" i="3"/>
  <c r="Q110" i="3"/>
  <c r="H125" i="3" l="1"/>
  <c r="I125" i="3"/>
  <c r="D126" i="3" s="1"/>
  <c r="P110" i="3"/>
  <c r="G126" i="3" l="1"/>
  <c r="E126" i="3"/>
  <c r="F126" i="3" s="1"/>
  <c r="H126" i="3" s="1"/>
  <c r="R110" i="3"/>
  <c r="S110" i="3"/>
  <c r="J82" i="2" s="1"/>
  <c r="J88" i="2" s="1"/>
  <c r="I126" i="3" l="1"/>
  <c r="D127" i="3" s="1"/>
  <c r="N111" i="3"/>
  <c r="O111" i="3" s="1"/>
  <c r="J85" i="2"/>
  <c r="E127" i="3" l="1"/>
  <c r="G127" i="3"/>
  <c r="Q111" i="3"/>
  <c r="P111" i="3" s="1"/>
  <c r="J87" i="2"/>
  <c r="J89" i="2"/>
  <c r="J91" i="2" s="1"/>
  <c r="F127" i="3" l="1"/>
  <c r="R111" i="3"/>
  <c r="S111" i="3"/>
  <c r="N112" i="3" s="1"/>
  <c r="I127" i="3" l="1"/>
  <c r="D128" i="3" s="1"/>
  <c r="H127" i="3"/>
  <c r="O112" i="3"/>
  <c r="Q112" i="3"/>
  <c r="G128" i="3" l="1"/>
  <c r="E128" i="3"/>
  <c r="P112" i="3"/>
  <c r="F128" i="3" l="1"/>
  <c r="R112" i="3"/>
  <c r="S112" i="3"/>
  <c r="N113" i="3" s="1"/>
  <c r="H128" i="3" l="1"/>
  <c r="I128" i="3"/>
  <c r="D129" i="3" s="1"/>
  <c r="O113" i="3"/>
  <c r="Q113" i="3"/>
  <c r="E129" i="3" l="1"/>
  <c r="G129" i="3"/>
  <c r="P113" i="3"/>
  <c r="R113" i="3" s="1"/>
  <c r="F129" i="3" l="1"/>
  <c r="S113" i="3"/>
  <c r="N114" i="3" s="1"/>
  <c r="O114" i="3" s="1"/>
  <c r="H129" i="3" l="1"/>
  <c r="I129" i="3"/>
  <c r="D130" i="3" s="1"/>
  <c r="Q114" i="3"/>
  <c r="P114" i="3" s="1"/>
  <c r="G130" i="3" l="1"/>
  <c r="E130" i="3"/>
  <c r="F130" i="3" s="1"/>
  <c r="H130" i="3" s="1"/>
  <c r="R114" i="3"/>
  <c r="S114" i="3"/>
  <c r="N115" i="3" s="1"/>
  <c r="I130" i="3" l="1"/>
  <c r="D131" i="3" s="1"/>
  <c r="O115" i="3"/>
  <c r="Q115" i="3"/>
  <c r="E131" i="3" l="1"/>
  <c r="G131" i="3"/>
  <c r="P115" i="3"/>
  <c r="F131" i="3" l="1"/>
  <c r="R115" i="3"/>
  <c r="S115" i="3"/>
  <c r="N116" i="3" s="1"/>
  <c r="I131" i="3" l="1"/>
  <c r="D132" i="3" s="1"/>
  <c r="H131" i="3"/>
  <c r="Q116" i="3"/>
  <c r="O116" i="3"/>
  <c r="G132" i="3" l="1"/>
  <c r="E132" i="3"/>
  <c r="F132" i="3" s="1"/>
  <c r="H132" i="3" s="1"/>
  <c r="P116" i="3"/>
  <c r="R116" i="3" s="1"/>
  <c r="I132" i="3" l="1"/>
  <c r="D133" i="3" s="1"/>
  <c r="S116" i="3"/>
  <c r="N117" i="3" s="1"/>
  <c r="O117" i="3" s="1"/>
  <c r="G133" i="3" l="1"/>
  <c r="E133" i="3"/>
  <c r="Q117" i="3"/>
  <c r="P117" i="3" s="1"/>
  <c r="F133" i="3" l="1"/>
  <c r="H133" i="3" s="1"/>
  <c r="R117" i="3"/>
  <c r="S117" i="3"/>
  <c r="N118" i="3" s="1"/>
  <c r="I133" i="3" l="1"/>
  <c r="D134" i="3" s="1"/>
  <c r="E134" i="3" s="1"/>
  <c r="O118" i="3"/>
  <c r="Q118" i="3"/>
  <c r="G134" i="3" l="1"/>
  <c r="F134" i="3"/>
  <c r="P118" i="3"/>
  <c r="H134" i="3" l="1"/>
  <c r="I134" i="3"/>
  <c r="R118" i="3"/>
  <c r="S118" i="3"/>
  <c r="N119" i="3" s="1"/>
  <c r="L81" i="2" l="1"/>
  <c r="A175" i="1"/>
  <c r="D135" i="3"/>
  <c r="O119" i="3"/>
  <c r="Q119" i="3"/>
  <c r="E135" i="3" l="1"/>
  <c r="G135" i="3"/>
  <c r="P119" i="3"/>
  <c r="F135" i="3" l="1"/>
  <c r="H135" i="3" s="1"/>
  <c r="R119" i="3"/>
  <c r="S119" i="3"/>
  <c r="N120" i="3" s="1"/>
  <c r="I135" i="3" l="1"/>
  <c r="D136" i="3" s="1"/>
  <c r="G136" i="3"/>
  <c r="E136" i="3"/>
  <c r="F136" i="3" s="1"/>
  <c r="H136" i="3" s="1"/>
  <c r="O120" i="3"/>
  <c r="Q120" i="3"/>
  <c r="I136" i="3" l="1"/>
  <c r="D137" i="3" s="1"/>
  <c r="E137" i="3" s="1"/>
  <c r="P120" i="3"/>
  <c r="G137" i="3" l="1"/>
  <c r="F137" i="3" s="1"/>
  <c r="R120" i="3"/>
  <c r="S120" i="3"/>
  <c r="N121" i="3" s="1"/>
  <c r="H137" i="3" l="1"/>
  <c r="I137" i="3"/>
  <c r="D138" i="3" s="1"/>
  <c r="O121" i="3"/>
  <c r="Q121" i="3"/>
  <c r="E138" i="3" l="1"/>
  <c r="G138" i="3"/>
  <c r="P121" i="3"/>
  <c r="F138" i="3" l="1"/>
  <c r="R121" i="3"/>
  <c r="S121" i="3"/>
  <c r="N122" i="3" s="1"/>
  <c r="H138" i="3" l="1"/>
  <c r="I138" i="3"/>
  <c r="D139" i="3" s="1"/>
  <c r="O122" i="3"/>
  <c r="Q122" i="3"/>
  <c r="G139" i="3" l="1"/>
  <c r="E139" i="3"/>
  <c r="P122" i="3"/>
  <c r="F139" i="3" l="1"/>
  <c r="H139" i="3" s="1"/>
  <c r="R122" i="3"/>
  <c r="S122" i="3"/>
  <c r="K82" i="2" s="1"/>
  <c r="K88" i="2" s="1"/>
  <c r="I139" i="3" l="1"/>
  <c r="D140" i="3" s="1"/>
  <c r="G140" i="3" s="1"/>
  <c r="N123" i="3"/>
  <c r="O123" i="3" s="1"/>
  <c r="K85" i="2"/>
  <c r="E140" i="3" l="1"/>
  <c r="F140" i="3"/>
  <c r="Q123" i="3"/>
  <c r="K87" i="2"/>
  <c r="K89" i="2"/>
  <c r="K91" i="2" s="1"/>
  <c r="P123" i="3"/>
  <c r="H140" i="3" l="1"/>
  <c r="I140" i="3"/>
  <c r="D141" i="3" s="1"/>
  <c r="R123" i="3"/>
  <c r="S123" i="3"/>
  <c r="N124" i="3" s="1"/>
  <c r="E141" i="3" l="1"/>
  <c r="G141" i="3"/>
  <c r="O124" i="3"/>
  <c r="Q124" i="3"/>
  <c r="F141" i="3" l="1"/>
  <c r="H141" i="3"/>
  <c r="I141" i="3"/>
  <c r="D142" i="3" s="1"/>
  <c r="P124" i="3"/>
  <c r="E142" i="3" l="1"/>
  <c r="G142" i="3"/>
  <c r="R124" i="3"/>
  <c r="S124" i="3"/>
  <c r="N125" i="3" s="1"/>
  <c r="F142" i="3" l="1"/>
  <c r="O125" i="3"/>
  <c r="Q125" i="3"/>
  <c r="H142" i="3" l="1"/>
  <c r="I142" i="3"/>
  <c r="D143" i="3" s="1"/>
  <c r="P125" i="3"/>
  <c r="R125" i="3" s="1"/>
  <c r="G143" i="3" l="1"/>
  <c r="E143" i="3"/>
  <c r="S125" i="3"/>
  <c r="N126" i="3" s="1"/>
  <c r="O126" i="3" s="1"/>
  <c r="F143" i="3" l="1"/>
  <c r="Q126" i="3"/>
  <c r="P126" i="3" s="1"/>
  <c r="H143" i="3" l="1"/>
  <c r="I143" i="3"/>
  <c r="D144" i="3" s="1"/>
  <c r="R126" i="3"/>
  <c r="S126" i="3"/>
  <c r="N127" i="3" s="1"/>
  <c r="E144" i="3" l="1"/>
  <c r="G144" i="3"/>
  <c r="O127" i="3"/>
  <c r="Q127" i="3"/>
  <c r="F144" i="3" l="1"/>
  <c r="P127" i="3"/>
  <c r="I144" i="3" l="1"/>
  <c r="D145" i="3" s="1"/>
  <c r="H144" i="3"/>
  <c r="R127" i="3"/>
  <c r="S127" i="3"/>
  <c r="N128" i="3" s="1"/>
  <c r="E145" i="3" l="1"/>
  <c r="G145" i="3"/>
  <c r="O128" i="3"/>
  <c r="Q128" i="3"/>
  <c r="F145" i="3" l="1"/>
  <c r="H145" i="3" s="1"/>
  <c r="P128" i="3"/>
  <c r="I145" i="3" l="1"/>
  <c r="D146" i="3" s="1"/>
  <c r="E146" i="3" s="1"/>
  <c r="G146" i="3"/>
  <c r="F146" i="3" s="1"/>
  <c r="R128" i="3"/>
  <c r="S128" i="3"/>
  <c r="N129" i="3" s="1"/>
  <c r="I146" i="3" l="1"/>
  <c r="H146" i="3"/>
  <c r="D147" i="3"/>
  <c r="M81" i="2"/>
  <c r="O129" i="3"/>
  <c r="Q129" i="3"/>
  <c r="G147" i="3" l="1"/>
  <c r="E147" i="3"/>
  <c r="P129" i="3"/>
  <c r="F147" i="3" l="1"/>
  <c r="H147" i="3"/>
  <c r="I147" i="3"/>
  <c r="D148" i="3" s="1"/>
  <c r="R129" i="3"/>
  <c r="S129" i="3"/>
  <c r="N130" i="3" s="1"/>
  <c r="G148" i="3" l="1"/>
  <c r="E148" i="3"/>
  <c r="F148" i="3" s="1"/>
  <c r="O130" i="3"/>
  <c r="Q130" i="3"/>
  <c r="H148" i="3" l="1"/>
  <c r="I148" i="3"/>
  <c r="D149" i="3" s="1"/>
  <c r="P130" i="3"/>
  <c r="G149" i="3" l="1"/>
  <c r="E149" i="3"/>
  <c r="F149" i="3" s="1"/>
  <c r="H149" i="3" s="1"/>
  <c r="R130" i="3"/>
  <c r="S130" i="3"/>
  <c r="N131" i="3" s="1"/>
  <c r="I149" i="3" l="1"/>
  <c r="D150" i="3" s="1"/>
  <c r="O131" i="3"/>
  <c r="Q131" i="3"/>
  <c r="G150" i="3" l="1"/>
  <c r="E150" i="3"/>
  <c r="F150" i="3" s="1"/>
  <c r="H150" i="3" s="1"/>
  <c r="P131" i="3"/>
  <c r="I150" i="3" l="1"/>
  <c r="D151" i="3" s="1"/>
  <c r="R131" i="3"/>
  <c r="S131" i="3"/>
  <c r="N132" i="3" s="1"/>
  <c r="G151" i="3" l="1"/>
  <c r="E151" i="3"/>
  <c r="F151" i="3" s="1"/>
  <c r="H151" i="3" s="1"/>
  <c r="Q132" i="3"/>
  <c r="O132" i="3"/>
  <c r="P132" i="3" l="1"/>
  <c r="R132" i="3" s="1"/>
  <c r="I151" i="3"/>
  <c r="D152" i="3" s="1"/>
  <c r="S132" i="3"/>
  <c r="N133" i="3" s="1"/>
  <c r="E152" i="3" l="1"/>
  <c r="G152" i="3"/>
  <c r="O133" i="3"/>
  <c r="Q133" i="3"/>
  <c r="F152" i="3" l="1"/>
  <c r="H152" i="3" s="1"/>
  <c r="I152" i="3"/>
  <c r="D153" i="3" s="1"/>
  <c r="P133" i="3"/>
  <c r="E153" i="3" l="1"/>
  <c r="G153" i="3"/>
  <c r="R133" i="3"/>
  <c r="S133" i="3"/>
  <c r="N134" i="3" s="1"/>
  <c r="F153" i="3" l="1"/>
  <c r="O134" i="3"/>
  <c r="Q134" i="3"/>
  <c r="H153" i="3" l="1"/>
  <c r="I153" i="3"/>
  <c r="D154" i="3" s="1"/>
  <c r="P134" i="3"/>
  <c r="E154" i="3" l="1"/>
  <c r="G154" i="3"/>
  <c r="R134" i="3"/>
  <c r="S134" i="3"/>
  <c r="L82" i="2" s="1"/>
  <c r="L88" i="2" s="1"/>
  <c r="F154" i="3" l="1"/>
  <c r="H154" i="3" s="1"/>
  <c r="N135" i="3"/>
  <c r="Q135" i="3" s="1"/>
  <c r="L85" i="2"/>
  <c r="I154" i="3" l="1"/>
  <c r="D155" i="3" s="1"/>
  <c r="G155" i="3" s="1"/>
  <c r="O135" i="3"/>
  <c r="P135" i="3" s="1"/>
  <c r="L87" i="2"/>
  <c r="L89" i="2"/>
  <c r="L91" i="2" s="1"/>
  <c r="E155" i="3" l="1"/>
  <c r="F155" i="3" s="1"/>
  <c r="H155" i="3" s="1"/>
  <c r="R135" i="3"/>
  <c r="S135" i="3"/>
  <c r="N136" i="3" s="1"/>
  <c r="I155" i="3" l="1"/>
  <c r="D156" i="3" s="1"/>
  <c r="E156" i="3" s="1"/>
  <c r="O136" i="3"/>
  <c r="Q136" i="3"/>
  <c r="G156" i="3" l="1"/>
  <c r="F156" i="3"/>
  <c r="H156" i="3" s="1"/>
  <c r="I156" i="3"/>
  <c r="D157" i="3" s="1"/>
  <c r="P136" i="3"/>
  <c r="R136" i="3" s="1"/>
  <c r="G157" i="3" l="1"/>
  <c r="E157" i="3"/>
  <c r="F157" i="3" s="1"/>
  <c r="S136" i="3"/>
  <c r="N137" i="3" s="1"/>
  <c r="O137" i="3" s="1"/>
  <c r="H157" i="3" l="1"/>
  <c r="I157" i="3"/>
  <c r="D158" i="3" s="1"/>
  <c r="Q137" i="3"/>
  <c r="P137" i="3" s="1"/>
  <c r="E158" i="3" l="1"/>
  <c r="G158" i="3"/>
  <c r="R137" i="3"/>
  <c r="S137" i="3"/>
  <c r="N138" i="3" s="1"/>
  <c r="F158" i="3" l="1"/>
  <c r="I158" i="3" s="1"/>
  <c r="N81" i="2"/>
  <c r="D159" i="3"/>
  <c r="O138" i="3"/>
  <c r="Q138" i="3"/>
  <c r="H158" i="3" l="1"/>
  <c r="G159" i="3"/>
  <c r="E159" i="3"/>
  <c r="P138" i="3"/>
  <c r="F159" i="3" l="1"/>
  <c r="H159" i="3" s="1"/>
  <c r="R138" i="3"/>
  <c r="S138" i="3"/>
  <c r="N139" i="3" s="1"/>
  <c r="I159" i="3" l="1"/>
  <c r="D160" i="3" s="1"/>
  <c r="G160" i="3" s="1"/>
  <c r="O139" i="3"/>
  <c r="Q139" i="3"/>
  <c r="E160" i="3" l="1"/>
  <c r="F160" i="3" s="1"/>
  <c r="P139" i="3"/>
  <c r="H160" i="3" l="1"/>
  <c r="I160" i="3"/>
  <c r="D161" i="3" s="1"/>
  <c r="G161" i="3" s="1"/>
  <c r="R139" i="3"/>
  <c r="S139" i="3"/>
  <c r="N140" i="3" s="1"/>
  <c r="E161" i="3" l="1"/>
  <c r="F161" i="3" s="1"/>
  <c r="O140" i="3"/>
  <c r="Q140" i="3"/>
  <c r="H161" i="3" l="1"/>
  <c r="I161" i="3"/>
  <c r="D162" i="3" s="1"/>
  <c r="G162" i="3" s="1"/>
  <c r="P140" i="3"/>
  <c r="E162" i="3" l="1"/>
  <c r="F162" i="3" s="1"/>
  <c r="H162" i="3" s="1"/>
  <c r="R140" i="3"/>
  <c r="S140" i="3"/>
  <c r="N141" i="3" s="1"/>
  <c r="I162" i="3" l="1"/>
  <c r="D163" i="3" s="1"/>
  <c r="E163" i="3" s="1"/>
  <c r="O141" i="3"/>
  <c r="Q141" i="3"/>
  <c r="G163" i="3" l="1"/>
  <c r="F163" i="3"/>
  <c r="P141" i="3"/>
  <c r="H163" i="3" l="1"/>
  <c r="I163" i="3"/>
  <c r="D164" i="3" s="1"/>
  <c r="R141" i="3"/>
  <c r="S141" i="3"/>
  <c r="N142" i="3" s="1"/>
  <c r="G164" i="3" l="1"/>
  <c r="E164" i="3"/>
  <c r="O142" i="3"/>
  <c r="Q142" i="3"/>
  <c r="F164" i="3" l="1"/>
  <c r="H164" i="3" s="1"/>
  <c r="P142" i="3"/>
  <c r="I164" i="3" l="1"/>
  <c r="D165" i="3" s="1"/>
  <c r="G165" i="3" s="1"/>
  <c r="R142" i="3"/>
  <c r="S142" i="3"/>
  <c r="N143" i="3" s="1"/>
  <c r="E165" i="3" l="1"/>
  <c r="F165" i="3" s="1"/>
  <c r="H165" i="3" s="1"/>
  <c r="I165" i="3"/>
  <c r="D166" i="3" s="1"/>
  <c r="G166" i="3" s="1"/>
  <c r="O143" i="3"/>
  <c r="Q143" i="3"/>
  <c r="E166" i="3" l="1"/>
  <c r="F166" i="3" s="1"/>
  <c r="H166" i="3" s="1"/>
  <c r="P143" i="3"/>
  <c r="I166" i="3" l="1"/>
  <c r="D167" i="3" s="1"/>
  <c r="R143" i="3"/>
  <c r="S143" i="3"/>
  <c r="N144" i="3" s="1"/>
  <c r="E167" i="3" l="1"/>
  <c r="G167" i="3"/>
  <c r="O144" i="3"/>
  <c r="Q144" i="3"/>
  <c r="F167" i="3" l="1"/>
  <c r="P144" i="3"/>
  <c r="I167" i="3" l="1"/>
  <c r="D168" i="3" s="1"/>
  <c r="H167" i="3"/>
  <c r="R144" i="3"/>
  <c r="S144" i="3"/>
  <c r="N145" i="3" s="1"/>
  <c r="E168" i="3" l="1"/>
  <c r="G168" i="3"/>
  <c r="O145" i="3"/>
  <c r="Q145" i="3"/>
  <c r="F168" i="3" l="1"/>
  <c r="P145" i="3"/>
  <c r="H168" i="3" l="1"/>
  <c r="I168" i="3"/>
  <c r="D169" i="3" s="1"/>
  <c r="R145" i="3"/>
  <c r="S145" i="3"/>
  <c r="N146" i="3" s="1"/>
  <c r="G169" i="3" l="1"/>
  <c r="E169" i="3"/>
  <c r="F169" i="3" s="1"/>
  <c r="H169" i="3" s="1"/>
  <c r="O146" i="3"/>
  <c r="Q146" i="3"/>
  <c r="I169" i="3" l="1"/>
  <c r="D170" i="3" s="1"/>
  <c r="E170" i="3" s="1"/>
  <c r="P146" i="3"/>
  <c r="G170" i="3" l="1"/>
  <c r="F170" i="3"/>
  <c r="R146" i="3"/>
  <c r="S146" i="3"/>
  <c r="M82" i="2" s="1"/>
  <c r="M88" i="2" s="1"/>
  <c r="H170" i="3" l="1"/>
  <c r="I170" i="3"/>
  <c r="N147" i="3"/>
  <c r="O147" i="3" s="1"/>
  <c r="M85" i="2"/>
  <c r="Q147" i="3" l="1"/>
  <c r="O81" i="2"/>
  <c r="D171" i="3"/>
  <c r="M87" i="2"/>
  <c r="M89" i="2"/>
  <c r="M91" i="2" s="1"/>
  <c r="P147" i="3"/>
  <c r="G171" i="3" l="1"/>
  <c r="E171" i="3"/>
  <c r="R147" i="3"/>
  <c r="S147" i="3"/>
  <c r="N148" i="3" s="1"/>
  <c r="F171" i="3" l="1"/>
  <c r="H171" i="3" s="1"/>
  <c r="Q148" i="3"/>
  <c r="O148" i="3"/>
  <c r="I171" i="3" l="1"/>
  <c r="D172" i="3" s="1"/>
  <c r="E172" i="3" s="1"/>
  <c r="P148" i="3"/>
  <c r="R148" i="3" s="1"/>
  <c r="G172" i="3" l="1"/>
  <c r="F172" i="3"/>
  <c r="S148" i="3"/>
  <c r="N149" i="3" s="1"/>
  <c r="O149" i="3" s="1"/>
  <c r="H172" i="3" l="1"/>
  <c r="I172" i="3"/>
  <c r="D173" i="3" s="1"/>
  <c r="Q149" i="3"/>
  <c r="P149" i="3" s="1"/>
  <c r="G173" i="3" l="1"/>
  <c r="E173" i="3"/>
  <c r="F173" i="3" s="1"/>
  <c r="R149" i="3"/>
  <c r="S149" i="3"/>
  <c r="N150" i="3" s="1"/>
  <c r="I173" i="3" l="1"/>
  <c r="D174" i="3" s="1"/>
  <c r="H173" i="3"/>
  <c r="O150" i="3"/>
  <c r="Q150" i="3"/>
  <c r="G174" i="3" l="1"/>
  <c r="E174" i="3"/>
  <c r="F174" i="3" s="1"/>
  <c r="P150" i="3"/>
  <c r="H174" i="3" l="1"/>
  <c r="I174" i="3"/>
  <c r="D175" i="3" s="1"/>
  <c r="R150" i="3"/>
  <c r="S150" i="3"/>
  <c r="N151" i="3" s="1"/>
  <c r="E175" i="3" l="1"/>
  <c r="G175" i="3"/>
  <c r="O151" i="3"/>
  <c r="Q151" i="3"/>
  <c r="F175" i="3" l="1"/>
  <c r="P151" i="3"/>
  <c r="I175" i="3" l="1"/>
  <c r="D176" i="3" s="1"/>
  <c r="H175" i="3"/>
  <c r="R151" i="3"/>
  <c r="S151" i="3"/>
  <c r="N152" i="3" s="1"/>
  <c r="E176" i="3" l="1"/>
  <c r="G176" i="3"/>
  <c r="O152" i="3"/>
  <c r="Q152" i="3"/>
  <c r="F176" i="3" l="1"/>
  <c r="H176" i="3" s="1"/>
  <c r="P152" i="3"/>
  <c r="I176" i="3" l="1"/>
  <c r="D177" i="3" s="1"/>
  <c r="E177" i="3" s="1"/>
  <c r="R152" i="3"/>
  <c r="S152" i="3"/>
  <c r="N153" i="3" s="1"/>
  <c r="G177" i="3" l="1"/>
  <c r="F177" i="3"/>
  <c r="O153" i="3"/>
  <c r="Q153" i="3"/>
  <c r="H177" i="3" l="1"/>
  <c r="I177" i="3"/>
  <c r="D178" i="3" s="1"/>
  <c r="P153" i="3"/>
  <c r="E178" i="3" l="1"/>
  <c r="G178" i="3"/>
  <c r="R153" i="3"/>
  <c r="S153" i="3"/>
  <c r="N154" i="3" s="1"/>
  <c r="F178" i="3" l="1"/>
  <c r="O154" i="3"/>
  <c r="Q154" i="3"/>
  <c r="I178" i="3" l="1"/>
  <c r="D179" i="3" s="1"/>
  <c r="H178" i="3"/>
  <c r="P154" i="3"/>
  <c r="E179" i="3" l="1"/>
  <c r="G179" i="3"/>
  <c r="R154" i="3"/>
  <c r="S154" i="3"/>
  <c r="N155" i="3" s="1"/>
  <c r="F179" i="3" l="1"/>
  <c r="O155" i="3"/>
  <c r="Q155" i="3"/>
  <c r="I179" i="3" l="1"/>
  <c r="D180" i="3" s="1"/>
  <c r="H179" i="3"/>
  <c r="P155" i="3"/>
  <c r="G180" i="3" l="1"/>
  <c r="E180" i="3"/>
  <c r="R155" i="3"/>
  <c r="S155" i="3"/>
  <c r="N156" i="3" s="1"/>
  <c r="F180" i="3" l="1"/>
  <c r="O156" i="3"/>
  <c r="Q156" i="3"/>
  <c r="H180" i="3" l="1"/>
  <c r="I180" i="3"/>
  <c r="D181" i="3" s="1"/>
  <c r="P156" i="3"/>
  <c r="E181" i="3" l="1"/>
  <c r="G181" i="3"/>
  <c r="R156" i="3"/>
  <c r="S156" i="3"/>
  <c r="N157" i="3" s="1"/>
  <c r="F181" i="3" l="1"/>
  <c r="O157" i="3"/>
  <c r="Q157" i="3"/>
  <c r="H181" i="3" l="1"/>
  <c r="I181" i="3"/>
  <c r="D182" i="3" s="1"/>
  <c r="P157" i="3"/>
  <c r="G182" i="3" l="1"/>
  <c r="E182" i="3"/>
  <c r="F182" i="3" s="1"/>
  <c r="H182" i="3" s="1"/>
  <c r="R157" i="3"/>
  <c r="S157" i="3"/>
  <c r="N158" i="3" s="1"/>
  <c r="I182" i="3" l="1"/>
  <c r="O158" i="3"/>
  <c r="Q158" i="3"/>
  <c r="P81" i="2" l="1"/>
  <c r="D183" i="3"/>
  <c r="P158" i="3"/>
  <c r="G183" i="3" l="1"/>
  <c r="E183" i="3"/>
  <c r="R158" i="3"/>
  <c r="S158" i="3"/>
  <c r="N82" i="2" s="1"/>
  <c r="N88" i="2" s="1"/>
  <c r="F183" i="3" l="1"/>
  <c r="H183" i="3" s="1"/>
  <c r="N159" i="3"/>
  <c r="O159" i="3" s="1"/>
  <c r="N85" i="2"/>
  <c r="I183" i="3" l="1"/>
  <c r="D184" i="3" s="1"/>
  <c r="E184" i="3" s="1"/>
  <c r="Q159" i="3"/>
  <c r="P159" i="3" s="1"/>
  <c r="N87" i="2"/>
  <c r="N89" i="2"/>
  <c r="N91" i="2" s="1"/>
  <c r="G184" i="3" l="1"/>
  <c r="F184" i="3" s="1"/>
  <c r="R159" i="3"/>
  <c r="S159" i="3"/>
  <c r="N160" i="3" s="1"/>
  <c r="H184" i="3" l="1"/>
  <c r="I184" i="3"/>
  <c r="D185" i="3" s="1"/>
  <c r="O160" i="3"/>
  <c r="Q160" i="3"/>
  <c r="G185" i="3" l="1"/>
  <c r="E185" i="3"/>
  <c r="F185" i="3" s="1"/>
  <c r="H185" i="3" s="1"/>
  <c r="P160" i="3"/>
  <c r="I185" i="3" l="1"/>
  <c r="D186" i="3" s="1"/>
  <c r="R160" i="3"/>
  <c r="S160" i="3"/>
  <c r="N161" i="3" s="1"/>
  <c r="G186" i="3" l="1"/>
  <c r="E186" i="3"/>
  <c r="O161" i="3"/>
  <c r="Q161" i="3"/>
  <c r="F186" i="3" l="1"/>
  <c r="I186" i="3" s="1"/>
  <c r="D187" i="3" s="1"/>
  <c r="H186" i="3"/>
  <c r="P161" i="3"/>
  <c r="E187" i="3" l="1"/>
  <c r="G187" i="3"/>
  <c r="R161" i="3"/>
  <c r="S161" i="3"/>
  <c r="N162" i="3" s="1"/>
  <c r="C42" i="2"/>
  <c r="D42" i="2"/>
  <c r="E42" i="2"/>
  <c r="F42" i="2"/>
  <c r="G42" i="2"/>
  <c r="H42" i="2"/>
  <c r="I42" i="2"/>
  <c r="J42" i="2"/>
  <c r="K42" i="2"/>
  <c r="L42" i="2"/>
  <c r="M42" i="2"/>
  <c r="N42" i="2"/>
  <c r="O42" i="2"/>
  <c r="P42" i="2"/>
  <c r="F187" i="3" l="1"/>
  <c r="I187" i="3" s="1"/>
  <c r="D188" i="3" s="1"/>
  <c r="O162" i="3"/>
  <c r="Q162" i="3"/>
  <c r="H187" i="3" l="1"/>
  <c r="E188" i="3"/>
  <c r="G188" i="3"/>
  <c r="P162" i="3"/>
  <c r="F188" i="3" l="1"/>
  <c r="R162" i="3"/>
  <c r="S162" i="3"/>
  <c r="N163" i="3" s="1"/>
  <c r="H188" i="3" l="1"/>
  <c r="I188" i="3"/>
  <c r="D189" i="3" s="1"/>
  <c r="O163" i="3"/>
  <c r="Q163" i="3"/>
  <c r="E189" i="3" l="1"/>
  <c r="G189" i="3"/>
  <c r="P163" i="3"/>
  <c r="F189" i="3" l="1"/>
  <c r="R163" i="3"/>
  <c r="S163" i="3"/>
  <c r="N164" i="3" s="1"/>
  <c r="H189" i="3" l="1"/>
  <c r="I189" i="3"/>
  <c r="D190" i="3" s="1"/>
  <c r="Q164" i="3"/>
  <c r="O164" i="3"/>
  <c r="P164" i="3" s="1"/>
  <c r="E190" i="3" l="1"/>
  <c r="G190" i="3"/>
  <c r="R164" i="3"/>
  <c r="S164" i="3"/>
  <c r="N165" i="3" s="1"/>
  <c r="F190" i="3" l="1"/>
  <c r="H190" i="3" s="1"/>
  <c r="O165" i="3"/>
  <c r="Q165" i="3"/>
  <c r="I190" i="3" l="1"/>
  <c r="D191" i="3" s="1"/>
  <c r="E191" i="3" s="1"/>
  <c r="G191" i="3"/>
  <c r="P165" i="3"/>
  <c r="F191" i="3" l="1"/>
  <c r="H191" i="3" s="1"/>
  <c r="I191" i="3"/>
  <c r="D192" i="3" s="1"/>
  <c r="R165" i="3"/>
  <c r="S165" i="3"/>
  <c r="N166" i="3" s="1"/>
  <c r="G192" i="3" l="1"/>
  <c r="E192" i="3"/>
  <c r="F192" i="3" s="1"/>
  <c r="H192" i="3" s="1"/>
  <c r="O166" i="3"/>
  <c r="Q166" i="3"/>
  <c r="I192" i="3" l="1"/>
  <c r="D193" i="3" s="1"/>
  <c r="P166" i="3"/>
  <c r="G193" i="3" l="1"/>
  <c r="E193" i="3"/>
  <c r="F193" i="3" s="1"/>
  <c r="H193" i="3" s="1"/>
  <c r="R166" i="3"/>
  <c r="S166" i="3"/>
  <c r="N167" i="3" s="1"/>
  <c r="I193" i="3" l="1"/>
  <c r="D194" i="3" s="1"/>
  <c r="O167" i="3"/>
  <c r="Q167" i="3"/>
  <c r="G194" i="3" l="1"/>
  <c r="E194" i="3"/>
  <c r="F194" i="3" s="1"/>
  <c r="H194" i="3" s="1"/>
  <c r="Q42" i="2" s="1"/>
  <c r="P167" i="3"/>
  <c r="I194" i="3" l="1"/>
  <c r="Q81" i="2" s="1"/>
  <c r="R167" i="3"/>
  <c r="S167" i="3"/>
  <c r="N168" i="3" s="1"/>
  <c r="O168" i="3" l="1"/>
  <c r="Q168" i="3"/>
  <c r="P168" i="3" l="1"/>
  <c r="R168" i="3" l="1"/>
  <c r="S168" i="3"/>
  <c r="N169" i="3" s="1"/>
  <c r="Q169" i="3" l="1"/>
  <c r="O169" i="3"/>
  <c r="P169" i="3" l="1"/>
  <c r="R169" i="3" l="1"/>
  <c r="S169" i="3"/>
  <c r="N170" i="3" s="1"/>
  <c r="O170" i="3" l="1"/>
  <c r="Q170" i="3"/>
  <c r="P170" i="3" l="1"/>
  <c r="S170" i="3" l="1"/>
  <c r="O82" i="2" s="1"/>
  <c r="O88" i="2" s="1"/>
  <c r="R170" i="3"/>
  <c r="N171" i="3" l="1"/>
  <c r="O171" i="3" s="1"/>
  <c r="O85" i="2"/>
  <c r="Q171" i="3" l="1"/>
  <c r="O87" i="2"/>
  <c r="O89" i="2"/>
  <c r="O91" i="2" s="1"/>
  <c r="P171" i="3"/>
  <c r="R171" i="3" l="1"/>
  <c r="S171" i="3"/>
  <c r="N172" i="3" s="1"/>
  <c r="O172" i="3" l="1"/>
  <c r="Q172" i="3"/>
  <c r="P172" i="3" l="1"/>
  <c r="R172" i="3" l="1"/>
  <c r="S172" i="3"/>
  <c r="N173" i="3" s="1"/>
  <c r="O173" i="3" l="1"/>
  <c r="Q173" i="3"/>
  <c r="P173" i="3" l="1"/>
  <c r="R173" i="3" l="1"/>
  <c r="S173" i="3"/>
  <c r="N174" i="3" s="1"/>
  <c r="O174" i="3" l="1"/>
  <c r="Q174" i="3"/>
  <c r="P174" i="3" l="1"/>
  <c r="R174" i="3" l="1"/>
  <c r="S174" i="3"/>
  <c r="N175" i="3" s="1"/>
  <c r="O175" i="3" l="1"/>
  <c r="Q175" i="3"/>
  <c r="P175" i="3" l="1"/>
  <c r="R175" i="3" l="1"/>
  <c r="S175" i="3"/>
  <c r="N176" i="3" s="1"/>
  <c r="O176" i="3" l="1"/>
  <c r="Q176" i="3"/>
  <c r="P176" i="3" l="1"/>
  <c r="R176" i="3" l="1"/>
  <c r="S176" i="3"/>
  <c r="N177" i="3" s="1"/>
  <c r="O177" i="3" l="1"/>
  <c r="Q177" i="3"/>
  <c r="P177" i="3" l="1"/>
  <c r="R177" i="3" s="1"/>
  <c r="S177" i="3" l="1"/>
  <c r="N178" i="3" s="1"/>
  <c r="O178" i="3" s="1"/>
  <c r="Q178" i="3" l="1"/>
  <c r="P178" i="3" s="1"/>
  <c r="R178" i="3" s="1"/>
  <c r="S178" i="3" l="1"/>
  <c r="N179" i="3" s="1"/>
  <c r="O179" i="3" s="1"/>
  <c r="Q179" i="3" l="1"/>
  <c r="P179" i="3" s="1"/>
  <c r="R179" i="3" l="1"/>
  <c r="S179" i="3"/>
  <c r="N180" i="3" s="1"/>
  <c r="Q180" i="3" l="1"/>
  <c r="O180" i="3"/>
  <c r="P180" i="3" l="1"/>
  <c r="R180" i="3" s="1"/>
  <c r="S180" i="3" l="1"/>
  <c r="N181" i="3" s="1"/>
  <c r="O181" i="3" s="1"/>
  <c r="Q181" i="3"/>
  <c r="P181" i="3" l="1"/>
  <c r="R181" i="3" l="1"/>
  <c r="S181" i="3"/>
  <c r="N182" i="3" s="1"/>
  <c r="O182" i="3" l="1"/>
  <c r="Q182" i="3"/>
  <c r="P182" i="3" l="1"/>
  <c r="R182" i="3" l="1"/>
  <c r="S182" i="3"/>
  <c r="P82" i="2" s="1"/>
  <c r="P88" i="2" s="1"/>
  <c r="N183" i="3" l="1"/>
  <c r="O183" i="3" s="1"/>
  <c r="P85" i="2"/>
  <c r="Q183" i="3" l="1"/>
  <c r="P87" i="2"/>
  <c r="P89" i="2"/>
  <c r="P91" i="2" s="1"/>
  <c r="P183" i="3"/>
  <c r="R183" i="3" l="1"/>
  <c r="S183" i="3"/>
  <c r="N184" i="3" s="1"/>
  <c r="O184" i="3" l="1"/>
  <c r="Q184" i="3"/>
  <c r="P184" i="3" l="1"/>
  <c r="R184" i="3" l="1"/>
  <c r="S184" i="3"/>
  <c r="N185" i="3" s="1"/>
  <c r="O185" i="3" l="1"/>
  <c r="Q185" i="3"/>
  <c r="P185" i="3" l="1"/>
  <c r="R185" i="3" l="1"/>
  <c r="S185" i="3"/>
  <c r="N186" i="3" s="1"/>
  <c r="O186" i="3" l="1"/>
  <c r="Q186" i="3"/>
  <c r="P186" i="3" l="1"/>
  <c r="R186" i="3" l="1"/>
  <c r="S186" i="3"/>
  <c r="N187" i="3" s="1"/>
  <c r="O187" i="3" l="1"/>
  <c r="Q187" i="3"/>
  <c r="P187" i="3" l="1"/>
  <c r="R187" i="3" l="1"/>
  <c r="S187" i="3"/>
  <c r="N188" i="3" s="1"/>
  <c r="O188" i="3" l="1"/>
  <c r="Q188" i="3"/>
  <c r="P188" i="3" l="1"/>
  <c r="R188" i="3" l="1"/>
  <c r="S188" i="3"/>
  <c r="N189" i="3" s="1"/>
  <c r="O189" i="3" l="1"/>
  <c r="Q189" i="3"/>
  <c r="P189" i="3" l="1"/>
  <c r="R189" i="3" l="1"/>
  <c r="S189" i="3"/>
  <c r="N190" i="3" s="1"/>
  <c r="O190" i="3" l="1"/>
  <c r="Q190" i="3"/>
  <c r="P190" i="3" l="1"/>
  <c r="R190" i="3" l="1"/>
  <c r="S190" i="3"/>
  <c r="N191" i="3" s="1"/>
  <c r="O191" i="3" l="1"/>
  <c r="Q191" i="3"/>
  <c r="P191" i="3" l="1"/>
  <c r="R191" i="3" l="1"/>
  <c r="S191" i="3"/>
  <c r="N192" i="3" s="1"/>
  <c r="O192" i="3" l="1"/>
  <c r="Q192" i="3"/>
  <c r="P192" i="3" l="1"/>
  <c r="R192" i="3" l="1"/>
  <c r="S192" i="3"/>
  <c r="N193" i="3" s="1"/>
  <c r="O193" i="3" l="1"/>
  <c r="Q193" i="3"/>
  <c r="P193" i="3" l="1"/>
  <c r="R193" i="3" l="1"/>
  <c r="S193" i="3"/>
  <c r="N194" i="3" s="1"/>
  <c r="O194" i="3" l="1"/>
  <c r="Q194" i="3"/>
  <c r="P194" i="3" l="1"/>
  <c r="R194" i="3" l="1"/>
  <c r="S194" i="3"/>
  <c r="Q82" i="2" l="1"/>
  <c r="Q88" i="2" s="1"/>
  <c r="C43" i="2"/>
  <c r="C46" i="2" s="1"/>
  <c r="D43" i="2"/>
  <c r="D46" i="2" s="1"/>
  <c r="E43" i="2"/>
  <c r="E46" i="2" s="1"/>
  <c r="F43" i="2"/>
  <c r="F46" i="2" s="1"/>
  <c r="G43" i="2"/>
  <c r="G46" i="2" s="1"/>
  <c r="H43" i="2"/>
  <c r="H46" i="2" s="1"/>
  <c r="I43" i="2"/>
  <c r="I46" i="2" s="1"/>
  <c r="J43" i="2"/>
  <c r="J46" i="2" s="1"/>
  <c r="K43" i="2"/>
  <c r="K46" i="2" s="1"/>
  <c r="L43" i="2"/>
  <c r="L46" i="2" s="1"/>
  <c r="M43" i="2"/>
  <c r="M46" i="2" s="1"/>
  <c r="N43" i="2"/>
  <c r="N46" i="2" s="1"/>
  <c r="O43" i="2"/>
  <c r="O46" i="2" s="1"/>
  <c r="P43" i="2"/>
  <c r="P46" i="2" s="1"/>
  <c r="Q43" i="2"/>
  <c r="Q46" i="2" s="1"/>
  <c r="Q85" i="2" l="1"/>
  <c r="Q99" i="2" s="1"/>
  <c r="Q112" i="2"/>
  <c r="Q113" i="2" s="1"/>
  <c r="Q87" i="2"/>
  <c r="Q89" i="2"/>
  <c r="Q91" i="2" s="1"/>
  <c r="P47" i="2"/>
  <c r="P49" i="2"/>
  <c r="P97" i="2" s="1"/>
  <c r="P101" i="2" s="1"/>
  <c r="O49" i="2"/>
  <c r="O97" i="2" s="1"/>
  <c r="O101" i="2" s="1"/>
  <c r="O47" i="2"/>
  <c r="N47" i="2"/>
  <c r="N49" i="2"/>
  <c r="N97" i="2" s="1"/>
  <c r="N101" i="2" s="1"/>
  <c r="K49" i="2"/>
  <c r="K97" i="2" s="1"/>
  <c r="K101" i="2" s="1"/>
  <c r="K47" i="2"/>
  <c r="J49" i="2"/>
  <c r="J97" i="2" s="1"/>
  <c r="J101" i="2" s="1"/>
  <c r="J47" i="2"/>
  <c r="I49" i="2"/>
  <c r="I97" i="2" s="1"/>
  <c r="I101" i="2" s="1"/>
  <c r="I47" i="2"/>
  <c r="H49" i="2"/>
  <c r="H97" i="2" s="1"/>
  <c r="H101" i="2" s="1"/>
  <c r="H47" i="2"/>
  <c r="G49" i="2"/>
  <c r="G97" i="2" s="1"/>
  <c r="G101" i="2" s="1"/>
  <c r="G47" i="2"/>
  <c r="F49" i="2"/>
  <c r="F97" i="2" s="1"/>
  <c r="F101" i="2" s="1"/>
  <c r="F47" i="2"/>
  <c r="Q47" i="2"/>
  <c r="Q49" i="2"/>
  <c r="Q97" i="2" s="1"/>
  <c r="Q101" i="2" s="1"/>
  <c r="E47" i="2"/>
  <c r="E49" i="2"/>
  <c r="E97" i="2" s="1"/>
  <c r="E101" i="2" s="1"/>
  <c r="M49" i="2"/>
  <c r="M97" i="2" s="1"/>
  <c r="M101" i="2" s="1"/>
  <c r="M47" i="2"/>
  <c r="D47" i="2"/>
  <c r="D49" i="2"/>
  <c r="D97" i="2" s="1"/>
  <c r="D101" i="2" s="1"/>
  <c r="L47" i="2"/>
  <c r="L49" i="2"/>
  <c r="L97" i="2" s="1"/>
  <c r="L101" i="2" s="1"/>
  <c r="C47" i="2"/>
  <c r="C49" i="2"/>
  <c r="C97" i="2" s="1"/>
  <c r="C101" i="2" s="1"/>
  <c r="B95" i="2" l="1"/>
  <c r="M57" i="2"/>
  <c r="M93" i="2"/>
  <c r="N57" i="2"/>
  <c r="N93" i="2"/>
  <c r="O57" i="2"/>
  <c r="O93" i="2"/>
  <c r="Q57" i="2"/>
  <c r="Q93" i="2"/>
  <c r="P57" i="2"/>
  <c r="P93" i="2"/>
  <c r="E57" i="2"/>
  <c r="E93" i="2"/>
  <c r="A167" i="1"/>
  <c r="A172" i="1"/>
  <c r="J93" i="2"/>
  <c r="J57" i="2"/>
  <c r="A165" i="1"/>
  <c r="C57" i="2"/>
  <c r="C93" i="2"/>
  <c r="F93" i="2"/>
  <c r="A168" i="1"/>
  <c r="F57" i="2"/>
  <c r="I93" i="2"/>
  <c r="A171" i="1"/>
  <c r="I57" i="2"/>
  <c r="A173" i="1"/>
  <c r="K57" i="2"/>
  <c r="K93" i="2"/>
  <c r="A174" i="1"/>
  <c r="L57" i="2"/>
  <c r="L93" i="2"/>
  <c r="A169" i="1"/>
  <c r="G57" i="2"/>
  <c r="G93" i="2"/>
  <c r="D93" i="2"/>
  <c r="D57" i="2"/>
  <c r="A166" i="1"/>
  <c r="H93" i="2"/>
  <c r="A170" i="1"/>
  <c r="H57" i="2"/>
  <c r="C110" i="2" l="1"/>
  <c r="C114" i="2" s="1"/>
  <c r="J110" i="2"/>
  <c r="J114" i="2" s="1"/>
  <c r="K110" i="2"/>
  <c r="K114" i="2" s="1"/>
  <c r="E110" i="2"/>
  <c r="E114" i="2" s="1"/>
  <c r="Q110" i="2"/>
  <c r="Q114" i="2" s="1"/>
  <c r="I110" i="2"/>
  <c r="I114" i="2" s="1"/>
  <c r="P110" i="2"/>
  <c r="P114" i="2" s="1"/>
  <c r="O110" i="2"/>
  <c r="O114" i="2" s="1"/>
  <c r="D110" i="2"/>
  <c r="D114" i="2" s="1"/>
  <c r="N110" i="2"/>
  <c r="N114" i="2" s="1"/>
  <c r="H110" i="2"/>
  <c r="H114" i="2" s="1"/>
  <c r="L110" i="2"/>
  <c r="L114" i="2" s="1"/>
  <c r="F110" i="2"/>
  <c r="F114" i="2" s="1"/>
  <c r="G110" i="2"/>
  <c r="G114" i="2" s="1"/>
  <c r="M110" i="2"/>
  <c r="M114" i="2" s="1"/>
  <c r="B10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Evan Uribe</author>
    <author>Megan Sanders</author>
    <author>John Rocker</author>
    <author>Wes Johnson</author>
  </authors>
  <commentList>
    <comment ref="A19" authorId="0" shapeId="0" xr:uid="{4053B47D-2435-42C8-9C58-B4595F911C6A}">
      <text>
        <r>
          <rPr>
            <b/>
            <sz val="9"/>
            <color indexed="81"/>
            <rFont val="Tahoma"/>
            <family val="2"/>
          </rPr>
          <t>Evan Uribe:</t>
        </r>
        <r>
          <rPr>
            <sz val="9"/>
            <color indexed="81"/>
            <rFont val="Tahoma"/>
            <family val="2"/>
          </rPr>
          <t xml:space="preserve">
"Sources" denote money to fund a project.  Typically sources could include:  Mortgages, grants, rebates, downpayment/buyer equity, etc.
Sources must equal uses.</t>
        </r>
      </text>
    </comment>
    <comment ref="G19" authorId="0" shapeId="0" xr:uid="{C8447177-A54A-4315-9A15-9EB002F65331}">
      <text>
        <r>
          <rPr>
            <b/>
            <sz val="9"/>
            <color indexed="81"/>
            <rFont val="Tahoma"/>
            <family val="2"/>
          </rPr>
          <t>Evan Uribe:</t>
        </r>
        <r>
          <rPr>
            <sz val="9"/>
            <color indexed="81"/>
            <rFont val="Tahoma"/>
            <family val="2"/>
          </rPr>
          <t xml:space="preserve">
"Uses" denote how money is being used by a project.  I.e. cost to buy the property, financing costs, reserves, etc.  Uses must equal sources.</t>
        </r>
      </text>
    </comment>
    <comment ref="G20" authorId="0" shapeId="0" xr:uid="{FDA3E8AB-2DFA-4782-9EFE-FF45F507C45B}">
      <text>
        <r>
          <rPr>
            <b/>
            <sz val="9"/>
            <color indexed="81"/>
            <rFont val="Tahoma"/>
            <family val="2"/>
          </rPr>
          <t>Evan Uribe:</t>
        </r>
        <r>
          <rPr>
            <sz val="9"/>
            <color indexed="81"/>
            <rFont val="Tahoma"/>
            <family val="2"/>
          </rPr>
          <t xml:space="preserve">
This is the price at which you are purchasing the propety.  This could also include additional holding/acquisition costs.</t>
        </r>
      </text>
    </comment>
    <comment ref="G21" authorId="0" shapeId="0" xr:uid="{232F517A-F816-4340-9793-BD3F63EE1B8C}">
      <text>
        <r>
          <rPr>
            <b/>
            <sz val="9"/>
            <color indexed="81"/>
            <rFont val="Tahoma"/>
            <family val="2"/>
          </rPr>
          <t>Evan Uribe:</t>
        </r>
        <r>
          <rPr>
            <sz val="9"/>
            <color indexed="81"/>
            <rFont val="Tahoma"/>
            <family val="2"/>
          </rPr>
          <t xml:space="preserve">
How much money is necessary to rehab/renovate the building to fix deferred maintenance, improve the property, etc.</t>
        </r>
      </text>
    </comment>
    <comment ref="J21" authorId="1" shapeId="0" xr:uid="{B5E91914-B3B0-4137-9E35-DD9E11535F58}">
      <text>
        <r>
          <rPr>
            <b/>
            <sz val="9"/>
            <color indexed="81"/>
            <rFont val="Tahoma"/>
            <family val="2"/>
          </rPr>
          <t>Megan Sanders:</t>
        </r>
        <r>
          <rPr>
            <sz val="9"/>
            <color indexed="81"/>
            <rFont val="Tahoma"/>
            <family val="2"/>
          </rPr>
          <t xml:space="preserve">
Will be determined based on CNA. $10,000/unit is a minimum</t>
        </r>
      </text>
    </comment>
    <comment ref="G22" authorId="0" shapeId="0" xr:uid="{52FE56CB-D48F-4997-82D5-0EE748193223}">
      <text>
        <r>
          <rPr>
            <b/>
            <sz val="9"/>
            <color indexed="81"/>
            <rFont val="Tahoma"/>
            <family val="2"/>
          </rPr>
          <t>Evan Uribe:</t>
        </r>
        <r>
          <rPr>
            <sz val="9"/>
            <color indexed="81"/>
            <rFont val="Tahoma"/>
            <family val="2"/>
          </rPr>
          <t xml:space="preserve">
An additional contingency set aside in order to account for rehab cost overruns. </t>
        </r>
      </text>
    </comment>
    <comment ref="J22" authorId="1" shapeId="0" xr:uid="{F0F11D8E-B378-4753-9B96-68DA4CCE7AB9}">
      <text>
        <r>
          <rPr>
            <b/>
            <sz val="9"/>
            <color indexed="81"/>
            <rFont val="Tahoma"/>
            <family val="2"/>
          </rPr>
          <t>Megan Sanders:</t>
        </r>
        <r>
          <rPr>
            <sz val="9"/>
            <color indexed="81"/>
            <rFont val="Tahoma"/>
            <family val="2"/>
          </rPr>
          <t xml:space="preserve">
7% contingency for rehab</t>
        </r>
      </text>
    </comment>
    <comment ref="A23" authorId="0" shapeId="0" xr:uid="{E8CF53ED-1717-4297-9C87-288525EF48C5}">
      <text>
        <r>
          <rPr>
            <b/>
            <sz val="9"/>
            <color indexed="81"/>
            <rFont val="Tahoma"/>
            <family val="2"/>
          </rPr>
          <t>Evan Uribe:</t>
        </r>
        <r>
          <rPr>
            <sz val="9"/>
            <color indexed="81"/>
            <rFont val="Tahoma"/>
            <family val="2"/>
          </rPr>
          <t xml:space="preserve">
0% Gap Loans from MPLS, St. Paul, or other entities.</t>
        </r>
      </text>
    </comment>
    <comment ref="G23" authorId="0" shapeId="0" xr:uid="{41CD8608-846F-45B5-8827-37815FCE71BE}">
      <text>
        <r>
          <rPr>
            <b/>
            <sz val="9"/>
            <color indexed="81"/>
            <rFont val="Tahoma"/>
            <family val="2"/>
          </rPr>
          <t>Evan Uribe:</t>
        </r>
        <r>
          <rPr>
            <sz val="9"/>
            <color indexed="81"/>
            <rFont val="Tahoma"/>
            <family val="2"/>
          </rPr>
          <t xml:space="preserve">
Third party reports are often required by lenders in order to verify certain assumptions related to underwriting a property.  These can include, but aren't limited to, appraisals, capital needs assessments(CNA) , surveys, environmental testing, etc.</t>
        </r>
      </text>
    </comment>
    <comment ref="J23" authorId="1" shapeId="0" xr:uid="{6629934E-56EB-484C-81D4-122D1360F9C8}">
      <text>
        <r>
          <rPr>
            <b/>
            <sz val="9"/>
            <color indexed="81"/>
            <rFont val="Tahoma"/>
            <family val="2"/>
          </rPr>
          <t>Megan Sanders:</t>
        </r>
        <r>
          <rPr>
            <sz val="9"/>
            <color indexed="81"/>
            <rFont val="Tahoma"/>
            <family val="2"/>
          </rPr>
          <t xml:space="preserve">
Appraisal, Capital Needs Assessment, Survey</t>
        </r>
      </text>
    </comment>
    <comment ref="G24" authorId="0" shapeId="0" xr:uid="{C2A6600A-DA88-4189-B109-911B405A5EB2}">
      <text>
        <r>
          <rPr>
            <b/>
            <sz val="9"/>
            <color indexed="81"/>
            <rFont val="Tahoma"/>
            <family val="2"/>
          </rPr>
          <t>Evan Uribe:</t>
        </r>
        <r>
          <rPr>
            <sz val="9"/>
            <color indexed="81"/>
            <rFont val="Tahoma"/>
            <family val="2"/>
          </rPr>
          <t xml:space="preserve">
An area for you to put in the price of an attorney. The larger the deal, often the more complicated it is so having an attorney to consult, review documents, and advocate for you can be a worthwhile investment.</t>
        </r>
      </text>
    </comment>
    <comment ref="G25" authorId="0" shapeId="0" xr:uid="{2CC545A0-392B-4DF0-8A4F-7F40F98EDCA0}">
      <text>
        <r>
          <rPr>
            <b/>
            <sz val="9"/>
            <color indexed="81"/>
            <rFont val="Tahoma"/>
            <family val="2"/>
          </rPr>
          <t>Evan Uribe:</t>
        </r>
        <r>
          <rPr>
            <sz val="9"/>
            <color indexed="81"/>
            <rFont val="Tahoma"/>
            <family val="2"/>
          </rPr>
          <t xml:space="preserve">
Our legal fees as as a lender which are paid by you as a borrower.</t>
        </r>
      </text>
    </comment>
    <comment ref="G26" authorId="0" shapeId="0" xr:uid="{C7400AEE-74E5-4C32-83D8-189E235E0637}">
      <text>
        <r>
          <rPr>
            <b/>
            <sz val="9"/>
            <color indexed="81"/>
            <rFont val="Tahoma"/>
            <family val="2"/>
          </rPr>
          <t>Evan Uribe:</t>
        </r>
        <r>
          <rPr>
            <sz val="9"/>
            <color indexed="81"/>
            <rFont val="Tahoma"/>
            <family val="2"/>
          </rPr>
          <t xml:space="preserve">
A soft cost is considered anything not related to the physical construction of the building/structure. Examples include engineers, architects, permits, etc.</t>
        </r>
      </text>
    </comment>
    <comment ref="G27" authorId="0" shapeId="0" xr:uid="{A688A86F-DA99-45D1-8DD9-E1A867DDBBA4}">
      <text>
        <r>
          <rPr>
            <b/>
            <sz val="9"/>
            <color indexed="81"/>
            <rFont val="Tahoma"/>
            <family val="2"/>
          </rPr>
          <t>Evan Uribe:</t>
        </r>
        <r>
          <rPr>
            <sz val="9"/>
            <color indexed="81"/>
            <rFont val="Tahoma"/>
            <family val="2"/>
          </rPr>
          <t xml:space="preserve">
A mortgage origination fee is an upfront fee charged by a lender to process a new loan application. The fee is compensation for executing the loan. Loan origination fees are often quoted as a percentage of the total loan.  </t>
        </r>
      </text>
    </comment>
    <comment ref="J27" authorId="1" shapeId="0" xr:uid="{7B256275-6F84-4223-A50E-0355E7211E6B}">
      <text>
        <r>
          <rPr>
            <b/>
            <sz val="9"/>
            <color indexed="81"/>
            <rFont val="Tahoma"/>
            <family val="2"/>
          </rPr>
          <t>Megan Sanders:</t>
        </r>
        <r>
          <rPr>
            <sz val="9"/>
            <color indexed="81"/>
            <rFont val="Tahoma"/>
            <family val="2"/>
          </rPr>
          <t xml:space="preserve">
Greater of 1% of the loan amount or $5,000</t>
        </r>
      </text>
    </comment>
    <comment ref="G29" authorId="0" shapeId="0" xr:uid="{F5DC3633-B6C8-4181-9FFD-C5D82E52AF67}">
      <text>
        <r>
          <rPr>
            <b/>
            <sz val="9"/>
            <color indexed="81"/>
            <rFont val="Tahoma"/>
            <family val="2"/>
          </rPr>
          <t>Evan Uribe:</t>
        </r>
        <r>
          <rPr>
            <sz val="9"/>
            <color indexed="81"/>
            <rFont val="Tahoma"/>
            <family val="2"/>
          </rPr>
          <t xml:space="preserve">
Fees associated with closing the loan, recording the deed, etc.</t>
        </r>
      </text>
    </comment>
    <comment ref="J30" authorId="1" shapeId="0" xr:uid="{6A7CCBFA-9BF2-4A0C-A2D9-7B5226742923}">
      <text>
        <r>
          <rPr>
            <b/>
            <sz val="9"/>
            <color indexed="81"/>
            <rFont val="Tahoma"/>
            <family val="2"/>
          </rPr>
          <t>Megan Sanders:</t>
        </r>
        <r>
          <rPr>
            <sz val="9"/>
            <color indexed="81"/>
            <rFont val="Tahoma"/>
            <family val="2"/>
          </rPr>
          <t xml:space="preserve">
Capitalized replacement reserves may be required, based on CNA. Est. based on 1 year of cap. reserves</t>
        </r>
      </text>
    </comment>
    <comment ref="J31" authorId="1" shapeId="0" xr:uid="{3829AA82-F84E-4D53-9419-637E80308E3B}">
      <text>
        <r>
          <rPr>
            <b/>
            <sz val="9"/>
            <color indexed="81"/>
            <rFont val="Tahoma"/>
            <family val="2"/>
          </rPr>
          <t>Megan Sanders:</t>
        </r>
        <r>
          <rPr>
            <sz val="9"/>
            <color indexed="81"/>
            <rFont val="Tahoma"/>
            <family val="2"/>
          </rPr>
          <t xml:space="preserve">
3 months required by GMHF</t>
        </r>
      </text>
    </comment>
    <comment ref="J32" authorId="1" shapeId="0" xr:uid="{F2993BF6-3CF0-4486-BEB2-4F6170478056}">
      <text>
        <r>
          <rPr>
            <b/>
            <sz val="9"/>
            <color indexed="81"/>
            <rFont val="Tahoma"/>
            <family val="2"/>
          </rPr>
          <t>Megan Sanders:</t>
        </r>
        <r>
          <rPr>
            <sz val="9"/>
            <color indexed="81"/>
            <rFont val="Tahoma"/>
            <family val="2"/>
          </rPr>
          <t xml:space="preserve">
3 months held by GMHF</t>
        </r>
      </text>
    </comment>
    <comment ref="J33" authorId="1" shapeId="0" xr:uid="{B51E3A7B-D79E-432B-9CD0-B087F055EFFA}">
      <text>
        <r>
          <rPr>
            <b/>
            <sz val="9"/>
            <color indexed="81"/>
            <rFont val="Tahoma"/>
            <family val="2"/>
          </rPr>
          <t>Megan Sanders:</t>
        </r>
        <r>
          <rPr>
            <sz val="9"/>
            <color indexed="81"/>
            <rFont val="Tahoma"/>
            <family val="2"/>
          </rPr>
          <t xml:space="preserve">
1 month prepaid for acq/rehab 1st mortgage</t>
        </r>
      </text>
    </comment>
    <comment ref="G34" authorId="0" shapeId="0" xr:uid="{1FDE65A5-CC2C-41AB-8707-35B0781A00CC}">
      <text>
        <r>
          <rPr>
            <b/>
            <sz val="9"/>
            <color indexed="81"/>
            <rFont val="Tahoma"/>
            <family val="2"/>
          </rPr>
          <t>Evan Uribe:</t>
        </r>
        <r>
          <rPr>
            <sz val="9"/>
            <color indexed="81"/>
            <rFont val="Tahoma"/>
            <family val="2"/>
          </rPr>
          <t xml:space="preserve">
When securing a loan with GMHF, it is often required (if possible) to enter the program into the Minnesota 4d low income housing incentive program.  This real estate tax reserve is the difference between the market rate taxes and 4d taxes.</t>
        </r>
      </text>
    </comment>
    <comment ref="A38" authorId="0" shapeId="0" xr:uid="{29051F98-6018-48F2-959A-A7224E89BA91}">
      <text>
        <r>
          <rPr>
            <b/>
            <sz val="9"/>
            <color indexed="81"/>
            <rFont val="Tahoma"/>
            <family val="2"/>
          </rPr>
          <t>Evan Uribe:</t>
        </r>
        <r>
          <rPr>
            <sz val="9"/>
            <color indexed="81"/>
            <rFont val="Tahoma"/>
            <family val="2"/>
          </rPr>
          <t xml:space="preserve">
If a positive #, the amount of money necessary to bring to the project.  Often referred to as the "gap" a project has.
</t>
        </r>
      </text>
    </comment>
    <comment ref="A42" authorId="0" shapeId="0" xr:uid="{42D13E9E-03A0-4DC1-83E7-C093C9F87A81}">
      <text>
        <r>
          <rPr>
            <b/>
            <sz val="9"/>
            <color indexed="81"/>
            <rFont val="Tahoma"/>
            <family val="2"/>
          </rPr>
          <t>Evan Uribe:</t>
        </r>
        <r>
          <rPr>
            <sz val="9"/>
            <color indexed="81"/>
            <rFont val="Tahoma"/>
            <family val="2"/>
          </rPr>
          <t xml:space="preserve">
How many bedrooms a unit has.  I.e 2 bedroom
Entered numerically (2)</t>
        </r>
      </text>
    </comment>
    <comment ref="B42" authorId="0" shapeId="0" xr:uid="{A3B313EC-78A2-4B0A-B822-FDCC4E4C4FC3}">
      <text>
        <r>
          <rPr>
            <b/>
            <sz val="9"/>
            <color indexed="81"/>
            <rFont val="Tahoma"/>
            <family val="2"/>
          </rPr>
          <t>Evan Uribe:</t>
        </r>
        <r>
          <rPr>
            <sz val="9"/>
            <color indexed="81"/>
            <rFont val="Tahoma"/>
            <family val="2"/>
          </rPr>
          <t xml:space="preserve">
How many bathrooms a unit has.  I.e. 1 bathroom
Entered numerically (1)</t>
        </r>
      </text>
    </comment>
    <comment ref="C42" authorId="0" shapeId="0" xr:uid="{E87529C3-85D2-4C9F-A4EE-5AECD37ECE5C}">
      <text>
        <r>
          <rPr>
            <b/>
            <sz val="9"/>
            <color indexed="81"/>
            <rFont val="Tahoma"/>
            <family val="2"/>
          </rPr>
          <t>Evan Uribe:</t>
        </r>
        <r>
          <rPr>
            <sz val="9"/>
            <color indexed="81"/>
            <rFont val="Tahoma"/>
            <family val="2"/>
          </rPr>
          <t xml:space="preserve">
How many units there are of this specific configuration.  I.e. there are seven 1br/1ba units.
Entered numerically (7)</t>
        </r>
      </text>
    </comment>
    <comment ref="D42" authorId="0" shapeId="0" xr:uid="{7A1617E3-10EA-42C9-BE21-22B191908D96}">
      <text>
        <r>
          <rPr>
            <b/>
            <sz val="9"/>
            <color indexed="81"/>
            <rFont val="Tahoma"/>
            <family val="2"/>
          </rPr>
          <t>Evan Uribe:</t>
        </r>
        <r>
          <rPr>
            <sz val="9"/>
            <color indexed="81"/>
            <rFont val="Tahoma"/>
            <family val="2"/>
          </rPr>
          <t xml:space="preserve">
How many square feet a unit of this configuration has.  i.e. 550 sq/ft.
</t>
        </r>
      </text>
    </comment>
    <comment ref="E42" authorId="0" shapeId="0" xr:uid="{AB08007D-B6EE-4DF0-B551-191923F08AA0}">
      <text>
        <r>
          <rPr>
            <b/>
            <sz val="9"/>
            <color indexed="81"/>
            <rFont val="Tahoma"/>
            <family val="2"/>
          </rPr>
          <t>Evan Uribe:</t>
        </r>
        <r>
          <rPr>
            <sz val="9"/>
            <color indexed="81"/>
            <rFont val="Tahoma"/>
            <family val="2"/>
          </rPr>
          <t xml:space="preserve">
Area Median Income (AMI) is the measure of median income for family households in the Twin Cities metropolitan area. This measure is calculated by the U.S. Department of Housing and Urban Development (HUD), and changes each year based on different factors.  Housing units are often classified into varying levels of affordability based on how affordable it is to households earning incomes at various percentages of the regional AMI — for instance, many define “deeply affordable housing” as affordable to households with making 30% of the AMI.
The income limit deliniates what what the maximum income a renter can make as measured against AMI is for a given rental unit.</t>
        </r>
      </text>
    </comment>
    <comment ref="F42" authorId="0" shapeId="0" xr:uid="{6AA27B0D-97A9-4EFC-83E0-F11997317F7B}">
      <text>
        <r>
          <rPr>
            <b/>
            <sz val="9"/>
            <color indexed="81"/>
            <rFont val="Tahoma"/>
            <family val="2"/>
          </rPr>
          <t>Evan Uribe:</t>
        </r>
        <r>
          <rPr>
            <sz val="9"/>
            <color indexed="81"/>
            <rFont val="Tahoma"/>
            <family val="2"/>
          </rPr>
          <t xml:space="preserve">
Area Median Income (AMI) is the measure of median income for family households in the Twin Cities metropolitan area. This measure is calculated by the U.S. Department of Housing and Urban Development (HUD), and changes each year based on different factors.  Housing units are often classified into varying levels of affordability based on how affordable it is to households earning incomes at various percentages of the regional AMI — for instance, many define “deeply affordable housing” as affordable to households with making 30% of the AMI.
The rent limit deliniates what what the maximum rent (inclusive of utilities) is that can be charged as measured against AMI.</t>
        </r>
      </text>
    </comment>
    <comment ref="G42" authorId="0" shapeId="0" xr:uid="{485BA3E1-1521-48F6-B636-2AF69A1537BF}">
      <text>
        <r>
          <rPr>
            <b/>
            <sz val="9"/>
            <color indexed="81"/>
            <rFont val="Tahoma"/>
            <family val="2"/>
          </rPr>
          <t>Evan Uribe:</t>
        </r>
        <r>
          <rPr>
            <sz val="9"/>
            <color indexed="81"/>
            <rFont val="Tahoma"/>
            <family val="2"/>
          </rPr>
          <t xml:space="preserve">
The amount of money charged per month per unit.  I.e. $1000/month for a 1-bedroom unit</t>
        </r>
      </text>
    </comment>
    <comment ref="H42" authorId="1" shapeId="0" xr:uid="{63F9AEA8-CA42-4B72-910D-14D783965C08}">
      <text>
        <r>
          <rPr>
            <b/>
            <sz val="9"/>
            <color indexed="81"/>
            <rFont val="Tahoma"/>
            <family val="2"/>
          </rPr>
          <t>Evan Uribe:</t>
        </r>
        <r>
          <rPr>
            <sz val="9"/>
            <color indexed="81"/>
            <rFont val="Tahoma"/>
            <family val="2"/>
          </rPr>
          <t xml:space="preserve">
Utilities paid by the tenant.  These values are put in the table to the right and can be found by visiting local public housing authority websites (i.e. for MPLS:  https://mphaonline.org/wp-content/uploads/2022/10/2023-Utility-Chart-Payment-Standards.pdf)
In this table, you'd also include any non-optional fees such as laundry charges or RUBS/utility bill-backs</t>
        </r>
      </text>
    </comment>
    <comment ref="I42" authorId="0" shapeId="0" xr:uid="{28C2AA7F-D2FC-471A-AF3D-F8E905279DAB}">
      <text>
        <r>
          <rPr>
            <b/>
            <sz val="9"/>
            <color indexed="81"/>
            <rFont val="Tahoma"/>
            <family val="2"/>
          </rPr>
          <t>Evan Uribe:</t>
        </r>
        <r>
          <rPr>
            <sz val="9"/>
            <color indexed="81"/>
            <rFont val="Tahoma"/>
            <family val="2"/>
          </rPr>
          <t xml:space="preserve">
This is rent plus utilities and non-optional charges to tenants, and is what is used when determining compliance with rent limits.</t>
        </r>
      </text>
    </comment>
    <comment ref="J42" authorId="2" shapeId="0" xr:uid="{EC83EA5F-479C-4FDD-8775-161613FE9538}">
      <text>
        <r>
          <rPr>
            <b/>
            <sz val="9"/>
            <color indexed="81"/>
            <rFont val="Tahoma"/>
            <family val="2"/>
          </rPr>
          <t>John Rocker:</t>
        </r>
        <r>
          <rPr>
            <sz val="9"/>
            <color indexed="81"/>
            <rFont val="Tahoma"/>
            <family val="2"/>
          </rPr>
          <t xml:space="preserve">
List the type or source of any project-based rental assistance for these units (e.g., Section 8, RD, GRH)</t>
        </r>
      </text>
    </comment>
    <comment ref="I57" authorId="0" shapeId="0" xr:uid="{3FA15494-9E92-4D86-90C2-F74247508745}">
      <text>
        <r>
          <rPr>
            <b/>
            <sz val="9"/>
            <color indexed="81"/>
            <rFont val="Tahoma"/>
            <family val="2"/>
          </rPr>
          <t>Evan Uribe:</t>
        </r>
        <r>
          <rPr>
            <sz val="9"/>
            <color indexed="81"/>
            <rFont val="Tahoma"/>
            <family val="2"/>
          </rPr>
          <t xml:space="preserve">
Please input current year income and expenses (Often called T-12 for the trailing 12 months of income and expenses).</t>
        </r>
      </text>
    </comment>
    <comment ref="J57" authorId="0" shapeId="0" xr:uid="{7A0F8A00-7308-46C7-B38A-876962B291C9}">
      <text>
        <r>
          <rPr>
            <b/>
            <sz val="9"/>
            <color indexed="81"/>
            <rFont val="Tahoma"/>
            <family val="2"/>
          </rPr>
          <t>Evan Uribe:</t>
        </r>
        <r>
          <rPr>
            <sz val="9"/>
            <color indexed="81"/>
            <rFont val="Tahoma"/>
            <family val="2"/>
          </rPr>
          <t xml:space="preserve">
Please input income and expenses for the prior year here.</t>
        </r>
      </text>
    </comment>
    <comment ref="K57" authorId="0" shapeId="0" xr:uid="{25D6CF37-8DE9-4FCF-9075-83CD70FCECB7}">
      <text>
        <r>
          <rPr>
            <b/>
            <sz val="9"/>
            <color indexed="81"/>
            <rFont val="Tahoma"/>
            <family val="2"/>
          </rPr>
          <t>Evan Uribe:</t>
        </r>
        <r>
          <rPr>
            <sz val="9"/>
            <color indexed="81"/>
            <rFont val="Tahoma"/>
            <family val="2"/>
          </rPr>
          <t xml:space="preserve">
Please input income and expenses for two years ago here.</t>
        </r>
      </text>
    </comment>
    <comment ref="A58" authorId="0" shapeId="0" xr:uid="{FB24DB80-69CC-4F7D-8969-E78B22064FF5}">
      <text>
        <r>
          <rPr>
            <b/>
            <sz val="9"/>
            <color indexed="81"/>
            <rFont val="Tahoma"/>
            <family val="2"/>
          </rPr>
          <t>Evan Uribe:</t>
        </r>
        <r>
          <rPr>
            <sz val="9"/>
            <color indexed="81"/>
            <rFont val="Tahoma"/>
            <family val="2"/>
          </rPr>
          <t xml:space="preserve">
GPR, or gross potential rent, is the maximum amount of income an owner or investor can expect to receive from a property during a a year. Gross potential rent assumes 100% occupancy.</t>
        </r>
      </text>
    </comment>
    <comment ref="A59" authorId="0" shapeId="0" xr:uid="{F2D97E8E-D2EF-4212-BAF0-83211E1255CD}">
      <text>
        <r>
          <rPr>
            <b/>
            <sz val="9"/>
            <color indexed="81"/>
            <rFont val="Tahoma"/>
            <family val="2"/>
          </rPr>
          <t>Evan Uribe:</t>
        </r>
        <r>
          <rPr>
            <sz val="9"/>
            <color indexed="81"/>
            <rFont val="Tahoma"/>
            <family val="2"/>
          </rPr>
          <t xml:space="preserve">
Income derived from monthly rent payments for a residential unit.  (i.e. a 1 bedroom apartment)</t>
        </r>
      </text>
    </comment>
    <comment ref="A60" authorId="0" shapeId="0" xr:uid="{E0CFB3AC-D44F-4A06-96FB-A697F999018D}">
      <text>
        <r>
          <rPr>
            <b/>
            <sz val="9"/>
            <color indexed="81"/>
            <rFont val="Tahoma"/>
            <family val="2"/>
          </rPr>
          <t>Evan Uribe:</t>
        </r>
        <r>
          <rPr>
            <sz val="9"/>
            <color indexed="81"/>
            <rFont val="Tahoma"/>
            <family val="2"/>
          </rPr>
          <t xml:space="preserve">
Income derived from charging for parking spaces.</t>
        </r>
      </text>
    </comment>
    <comment ref="A61" authorId="0" shapeId="0" xr:uid="{C1BC1656-EA42-45AE-BDEB-BA3D8EA9D680}">
      <text>
        <r>
          <rPr>
            <b/>
            <sz val="9"/>
            <color indexed="81"/>
            <rFont val="Tahoma"/>
            <family val="2"/>
          </rPr>
          <t>Evan Uribe:</t>
        </r>
        <r>
          <rPr>
            <sz val="9"/>
            <color indexed="81"/>
            <rFont val="Tahoma"/>
            <family val="2"/>
          </rPr>
          <t xml:space="preserve">
Income derived from any commercial spaces in the property.  I.e. a starbucks.  GMHF typically does not underwrite commercial income.  If you're planning to utilitize commericial income, discuss with loan officer prior to incorporating it.</t>
        </r>
      </text>
    </comment>
    <comment ref="A64" authorId="0" shapeId="0" xr:uid="{9534D7E1-A5D8-4A18-AC52-2864FF4A79BB}">
      <text>
        <r>
          <rPr>
            <b/>
            <sz val="9"/>
            <color indexed="81"/>
            <rFont val="Tahoma"/>
            <family val="2"/>
          </rPr>
          <t>Evan Uribe:</t>
        </r>
        <r>
          <rPr>
            <sz val="9"/>
            <color indexed="81"/>
            <rFont val="Tahoma"/>
            <family val="2"/>
          </rPr>
          <t xml:space="preserve">
This section captures income from operations not derived from residential, parking, or commerical income.</t>
        </r>
      </text>
    </comment>
    <comment ref="A65" authorId="0" shapeId="0" xr:uid="{746C5F9C-2E4E-4A33-B377-F676FF5B2970}">
      <text>
        <r>
          <rPr>
            <b/>
            <sz val="9"/>
            <color indexed="81"/>
            <rFont val="Tahoma"/>
            <family val="2"/>
          </rPr>
          <t>Evan Uribe:</t>
        </r>
        <r>
          <rPr>
            <sz val="9"/>
            <color indexed="81"/>
            <rFont val="Tahoma"/>
            <family val="2"/>
          </rPr>
          <t xml:space="preserve">
Income separate from monthly rent.  Can include but is not limited to optional services/amenities such as pet fees, storage fees, etc. </t>
        </r>
      </text>
    </comment>
    <comment ref="A66" authorId="0" shapeId="0" xr:uid="{8FD39E94-3E9E-49F6-A7A0-4CB1B61821CD}">
      <text>
        <r>
          <rPr>
            <b/>
            <sz val="9"/>
            <color indexed="81"/>
            <rFont val="Tahoma"/>
            <family val="2"/>
          </rPr>
          <t>Evan Uribe:</t>
        </r>
        <r>
          <rPr>
            <sz val="9"/>
            <color indexed="81"/>
            <rFont val="Tahoma"/>
            <family val="2"/>
          </rPr>
          <t xml:space="preserve">
Income from coin operated laundry on site or a fixed fee for laundry access by tenants.</t>
        </r>
      </text>
    </comment>
    <comment ref="A67" authorId="0" shapeId="0" xr:uid="{0556D0DD-13D0-45E6-BD87-0872C17C4A81}">
      <text>
        <r>
          <rPr>
            <b/>
            <sz val="9"/>
            <color indexed="81"/>
            <rFont val="Tahoma"/>
            <family val="2"/>
          </rPr>
          <t>Evan Uribe:</t>
        </r>
        <r>
          <rPr>
            <sz val="9"/>
            <color indexed="81"/>
            <rFont val="Tahoma"/>
            <family val="2"/>
          </rPr>
          <t xml:space="preserve">
Income from other sources not already captured.</t>
        </r>
      </text>
    </comment>
    <comment ref="A71" authorId="0" shapeId="0" xr:uid="{CA2FEF4A-6D61-46F6-BA78-AF9986EDBF1D}">
      <text>
        <r>
          <rPr>
            <b/>
            <sz val="9"/>
            <color indexed="81"/>
            <rFont val="Tahoma"/>
            <family val="2"/>
          </rPr>
          <t>Evan Uribe:</t>
        </r>
        <r>
          <rPr>
            <sz val="9"/>
            <color indexed="81"/>
            <rFont val="Tahoma"/>
            <family val="2"/>
          </rPr>
          <t xml:space="preserve">
The vacancy rate is the percentage of all available units that are expected to be vacant annually. 
GMHF uses vacancy rate of 10% for 10-15 unit properties and 7% for larger properties. A lower vacancy rate can be considered if supported by the owner’s experience/track record and local market conditions/historical vacancy of the property.</t>
        </r>
      </text>
    </comment>
    <comment ref="A72" authorId="0" shapeId="0" xr:uid="{6CE841C5-AAF0-4CB0-90A4-F8F7986AC9B3}">
      <text>
        <r>
          <rPr>
            <b/>
            <sz val="9"/>
            <color indexed="81"/>
            <rFont val="Tahoma"/>
            <family val="2"/>
          </rPr>
          <t>Evan Uribe:</t>
        </r>
        <r>
          <rPr>
            <sz val="9"/>
            <color indexed="81"/>
            <rFont val="Tahoma"/>
            <family val="2"/>
          </rPr>
          <t xml:space="preserve">
The percentage of available parking spaces that are vacant annually.  This should factor in seasonal variation if residents are not required to sign 12 month parking leases.</t>
        </r>
      </text>
    </comment>
    <comment ref="A73" authorId="0" shapeId="0" xr:uid="{C5C1EB4D-21BE-46BB-B760-17D177F03BE0}">
      <text>
        <r>
          <rPr>
            <b/>
            <sz val="9"/>
            <color indexed="81"/>
            <rFont val="Tahoma"/>
            <family val="2"/>
          </rPr>
          <t>Evan Uribe:</t>
        </r>
        <r>
          <rPr>
            <sz val="9"/>
            <color indexed="81"/>
            <rFont val="Tahoma"/>
            <family val="2"/>
          </rPr>
          <t xml:space="preserve">
The percentage of all available commercial units in a rental property, such as a retail unit, that are vacant annually.</t>
        </r>
      </text>
    </comment>
    <comment ref="A76" authorId="0" shapeId="0" xr:uid="{8EB29222-2BC1-4CF9-9CEA-EDC31F1B4394}">
      <text>
        <r>
          <rPr>
            <b/>
            <sz val="9"/>
            <color indexed="81"/>
            <rFont val="Tahoma"/>
            <family val="2"/>
          </rPr>
          <t>Evan Uribe:</t>
        </r>
        <r>
          <rPr>
            <sz val="9"/>
            <color indexed="81"/>
            <rFont val="Tahoma"/>
            <family val="2"/>
          </rPr>
          <t xml:space="preserve">
Effective gross income (EGI) is the Potential Gross Rental Income plus other income minus vacancy and credit costs of a rental property.
EGI can be calculated by taking the potential gross income from an investment property, add other forms of income generated by that property, and subtract vacancy and collection losses.</t>
        </r>
      </text>
    </comment>
    <comment ref="A78" authorId="0" shapeId="0" xr:uid="{CD07803F-4102-44E7-800D-FDF9A877D4C1}">
      <text>
        <r>
          <rPr>
            <b/>
            <sz val="9"/>
            <color indexed="81"/>
            <rFont val="Tahoma"/>
            <family val="2"/>
          </rPr>
          <t>Evan Uribe:</t>
        </r>
        <r>
          <rPr>
            <sz val="9"/>
            <color indexed="81"/>
            <rFont val="Tahoma"/>
            <family val="2"/>
          </rPr>
          <t xml:space="preserve">
An operating expense is an expense that a business incurs through its normal business operations.</t>
        </r>
      </text>
    </comment>
    <comment ref="A79" authorId="0" shapeId="0" xr:uid="{4A6CC805-06B8-46ED-A129-C528D07C7FAC}">
      <text>
        <r>
          <rPr>
            <b/>
            <sz val="9"/>
            <color indexed="81"/>
            <rFont val="Tahoma"/>
            <family val="2"/>
          </rPr>
          <t>Evan Uribe:</t>
        </r>
        <r>
          <rPr>
            <sz val="9"/>
            <color indexed="81"/>
            <rFont val="Tahoma"/>
            <family val="2"/>
          </rPr>
          <t xml:space="preserve">
A management fee is representative of the money paid to someone to manage your property.  Even if you plan on managing your own property, GMHF will underwrite a management fee as a best practice.</t>
        </r>
      </text>
    </comment>
    <comment ref="A80" authorId="0" shapeId="0" xr:uid="{FF8E9D25-77DF-40A4-B75D-B09D900B5BF5}">
      <text>
        <r>
          <rPr>
            <b/>
            <sz val="9"/>
            <color indexed="81"/>
            <rFont val="Tahoma"/>
            <family val="2"/>
          </rPr>
          <t>Evan Uribe:</t>
        </r>
        <r>
          <rPr>
            <sz val="9"/>
            <color indexed="81"/>
            <rFont val="Tahoma"/>
            <family val="2"/>
          </rPr>
          <t xml:space="preserve">
This area is where expenses that aren't captured by the other operating expense sections get captured.
Accounting, software, advertising, rental license fees, ongoing attorney fees, payroll, etc.
</t>
        </r>
      </text>
    </comment>
    <comment ref="A81" authorId="0" shapeId="0" xr:uid="{E8CC68B4-60E7-4175-B26A-428BF269F2CB}">
      <text>
        <r>
          <rPr>
            <b/>
            <sz val="9"/>
            <color indexed="81"/>
            <rFont val="Tahoma"/>
            <family val="2"/>
          </rPr>
          <t>Evan Uribe:</t>
        </r>
        <r>
          <rPr>
            <sz val="9"/>
            <color indexed="81"/>
            <rFont val="Tahoma"/>
            <family val="2"/>
          </rPr>
          <t xml:space="preserve">
Property maintenance for rental properties includes seasonal &amp; routine maintenance, emergency maintenance and regular maintenance associated with owning and protecting your property.
Examples include: landscaping, repairing a leaky pipe, replacing a furnace, roof repair, etc.</t>
        </r>
      </text>
    </comment>
    <comment ref="A82" authorId="1" shapeId="0" xr:uid="{B24B9382-7853-43E3-815D-3B8C1C89A466}">
      <text>
        <r>
          <rPr>
            <b/>
            <sz val="9"/>
            <color indexed="81"/>
            <rFont val="Tahoma"/>
            <family val="2"/>
          </rPr>
          <t>Megan Sanders:</t>
        </r>
        <r>
          <rPr>
            <sz val="9"/>
            <color indexed="81"/>
            <rFont val="Tahoma"/>
            <family val="2"/>
          </rPr>
          <t xml:space="preserve">
Utilities paid by the owner</t>
        </r>
      </text>
    </comment>
    <comment ref="A84" authorId="0" shapeId="0" xr:uid="{536EB16A-08F1-4836-9C8B-3EB780F4E2AF}">
      <text>
        <r>
          <rPr>
            <b/>
            <sz val="9"/>
            <color indexed="81"/>
            <rFont val="Tahoma"/>
            <family val="2"/>
          </rPr>
          <t>Evan Uribe:</t>
        </r>
        <r>
          <rPr>
            <sz val="9"/>
            <color indexed="81"/>
            <rFont val="Tahoma"/>
            <family val="2"/>
          </rPr>
          <t xml:space="preserve">
Property insurance is a broad term for a series of policies that provide either property protection coverage or liability coverage for property owners. Property insurance provides financial reimbursement to the owner or renter of a structure and its contents in case there is damage or theft—and to a person other than the owner or renter if that person is injured on the property.</t>
        </r>
      </text>
    </comment>
    <comment ref="A85" authorId="0" shapeId="0" xr:uid="{B667E3C3-EAA6-4F95-AE9D-CBADCB274FDA}">
      <text>
        <r>
          <rPr>
            <b/>
            <sz val="9"/>
            <color indexed="81"/>
            <rFont val="Tahoma"/>
            <family val="2"/>
          </rPr>
          <t>Evan Uribe:</t>
        </r>
        <r>
          <rPr>
            <sz val="9"/>
            <color indexed="81"/>
            <rFont val="Tahoma"/>
            <family val="2"/>
          </rPr>
          <t xml:space="preserve">
This is your total of maintenance and operations expenses, often abbreviated as M &amp; O's.</t>
        </r>
      </text>
    </comment>
    <comment ref="A87" authorId="0" shapeId="0" xr:uid="{CD2A07BD-5118-417A-9D7F-023A817D7C6E}">
      <text>
        <r>
          <rPr>
            <b/>
            <sz val="9"/>
            <color indexed="81"/>
            <rFont val="Tahoma"/>
            <family val="2"/>
          </rPr>
          <t>Evan Uribe:</t>
        </r>
        <r>
          <rPr>
            <sz val="9"/>
            <color indexed="81"/>
            <rFont val="Tahoma"/>
            <family val="2"/>
          </rPr>
          <t xml:space="preserve">
Real estate taxes are annual taxes a property owner must pay on the assessed value of their property. Every city and state municipality determines how much the real estate tax rate is by multiplying the fair market value of a property by the predetermined percentage in that municipality to arrive at the tax assessment value.
Can be found on the county assesors website.</t>
        </r>
      </text>
    </comment>
    <comment ref="W87" authorId="0" shapeId="0" xr:uid="{D2511459-C1B7-48E7-8E27-016593D9F127}">
      <text>
        <r>
          <rPr>
            <b/>
            <sz val="9"/>
            <color indexed="81"/>
            <rFont val="Tahoma"/>
            <family val="2"/>
          </rPr>
          <t>Evan Uribe:</t>
        </r>
        <r>
          <rPr>
            <sz val="9"/>
            <color indexed="81"/>
            <rFont val="Tahoma"/>
            <family val="2"/>
          </rPr>
          <t xml:space="preserve">
If the property is not already enrolled in 4d in St. Paul, an authorizing resolution will need to be approved by City Council approving the property’s 4d application. If an authorizing resolution is not obtained prior to closing, GMHF will have to underwrite the higher 4a market rate apartment tax rate, which may result in a significant funding gap.</t>
        </r>
      </text>
    </comment>
    <comment ref="A88" authorId="0" shapeId="0" xr:uid="{FDDD90B8-C0E9-486A-8AE7-5A966B95131C}">
      <text>
        <r>
          <rPr>
            <b/>
            <sz val="9"/>
            <color indexed="81"/>
            <rFont val="Tahoma"/>
            <family val="2"/>
          </rPr>
          <t>Evan Uribe:</t>
        </r>
        <r>
          <rPr>
            <sz val="9"/>
            <color indexed="81"/>
            <rFont val="Tahoma"/>
            <family val="2"/>
          </rPr>
          <t xml:space="preserve">
Replacement reserves are a line item used commonly in commercial property underwriting to address funds set aside for periodic maintenance on systems and structural elements that wear out faster than the building itself.  Different than maintenance and repairs which consider the ongoing operation of the property, replacement reserves are used for capital expenditures (CapEx for short) such as roof replacements, HVAC replacement, windows, etc.  Big ticket items.
</t>
        </r>
      </text>
    </comment>
    <comment ref="F88" authorId="1" shapeId="0" xr:uid="{7D493C1D-324C-4AC5-9CAF-11FF3D2CCAF7}">
      <text>
        <r>
          <rPr>
            <b/>
            <sz val="9"/>
            <color indexed="81"/>
            <rFont val="Tahoma"/>
            <family val="2"/>
          </rPr>
          <t>Megan Sanders:</t>
        </r>
        <r>
          <rPr>
            <sz val="9"/>
            <color indexed="81"/>
            <rFont val="Tahoma"/>
            <family val="2"/>
          </rPr>
          <t xml:space="preserve">
$350 per unit per year, unless a higher amount is required based on the CNA</t>
        </r>
      </text>
    </comment>
    <comment ref="R89" authorId="1" shapeId="0" xr:uid="{99A82765-C441-4945-8FFF-9BDD590876B7}">
      <text>
        <r>
          <rPr>
            <b/>
            <sz val="9"/>
            <color indexed="81"/>
            <rFont val="Tahoma"/>
            <family val="2"/>
          </rPr>
          <t>Megan Sanders:</t>
        </r>
        <r>
          <rPr>
            <sz val="9"/>
            <color indexed="81"/>
            <rFont val="Tahoma"/>
            <family val="2"/>
          </rPr>
          <t xml:space="preserve">
Estimated Market Value</t>
        </r>
      </text>
    </comment>
    <comment ref="W89" authorId="1" shapeId="0" xr:uid="{296B88B0-CD9E-46EA-B3DE-CC2EA495B3EE}">
      <text>
        <r>
          <rPr>
            <b/>
            <sz val="9"/>
            <color indexed="81"/>
            <rFont val="Tahoma"/>
            <family val="2"/>
          </rPr>
          <t>Megan Sanders:</t>
        </r>
        <r>
          <rPr>
            <sz val="9"/>
            <color indexed="81"/>
            <rFont val="Tahoma"/>
            <family val="2"/>
          </rPr>
          <t xml:space="preserve">
Estimated Market Value</t>
        </r>
      </text>
    </comment>
    <comment ref="A90" authorId="0" shapeId="0" xr:uid="{FA207CF6-36C1-4302-91C3-A17F841A0C94}">
      <text>
        <r>
          <rPr>
            <b/>
            <sz val="9"/>
            <color indexed="81"/>
            <rFont val="Tahoma"/>
            <family val="2"/>
          </rPr>
          <t>Evan Uribe:</t>
        </r>
        <r>
          <rPr>
            <sz val="9"/>
            <color indexed="81"/>
            <rFont val="Tahoma"/>
            <family val="2"/>
          </rPr>
          <t xml:space="preserve">
Total of all expenses to operate the property.</t>
        </r>
      </text>
    </comment>
    <comment ref="A92" authorId="0" shapeId="0" xr:uid="{E39DFD90-B109-4F08-9330-3C1CF4552C9A}">
      <text>
        <r>
          <rPr>
            <b/>
            <sz val="9"/>
            <color indexed="81"/>
            <rFont val="Tahoma"/>
            <family val="2"/>
          </rPr>
          <t>Evan Uribe:</t>
        </r>
        <r>
          <rPr>
            <sz val="9"/>
            <color indexed="81"/>
            <rFont val="Tahoma"/>
            <family val="2"/>
          </rPr>
          <t xml:space="preserve">
Net operating income (NOI) is a calculation used to analyze the profitability of income-generating real estate investments. NOI equals all revenue from the property, minus all reasonably necessary operating expenses.
NOI is a before-tax figure, appearing on a property’s income and cash flow statement, that excludes principal and interest payments on loans, capital expenditures, depreciation, and amortization. When this metric is used in other industries, it is referred to as “EBIT,” which stands for “earnings before interest and taxes.”</t>
        </r>
      </text>
    </comment>
    <comment ref="A94" authorId="0" shapeId="0" xr:uid="{F4FC03E5-C780-4E23-8D7B-54B6BD5950A6}">
      <text>
        <r>
          <rPr>
            <b/>
            <sz val="9"/>
            <color indexed="81"/>
            <rFont val="Tahoma"/>
            <family val="2"/>
          </rPr>
          <t>Evan Uribe:</t>
        </r>
        <r>
          <rPr>
            <sz val="9"/>
            <color indexed="81"/>
            <rFont val="Tahoma"/>
            <family val="2"/>
          </rPr>
          <t xml:space="preserve">
This section concerns itself with the size of 1st mortgage GMHF is able to provide.</t>
        </r>
      </text>
    </comment>
    <comment ref="Q95" authorId="1" shapeId="0" xr:uid="{2D7426EA-9D6A-4979-86EF-DB4A28E064D0}">
      <text>
        <r>
          <rPr>
            <b/>
            <sz val="9"/>
            <color indexed="81"/>
            <rFont val="Tahoma"/>
            <family val="2"/>
          </rPr>
          <t>Megan Sanders:</t>
        </r>
        <r>
          <rPr>
            <sz val="9"/>
            <color indexed="81"/>
            <rFont val="Tahoma"/>
            <family val="2"/>
          </rPr>
          <t xml:space="preserve">
Information for this cells can be found at the website linked below</t>
        </r>
      </text>
    </comment>
    <comment ref="Q96" authorId="1" shapeId="0" xr:uid="{F8A8DA7C-DBEC-4000-B2CB-0AB1E2BB48DF}">
      <text>
        <r>
          <rPr>
            <b/>
            <sz val="9"/>
            <color indexed="81"/>
            <rFont val="Tahoma"/>
            <family val="2"/>
          </rPr>
          <t>Megan Sanders:</t>
        </r>
        <r>
          <rPr>
            <sz val="9"/>
            <color indexed="81"/>
            <rFont val="Tahoma"/>
            <family val="2"/>
          </rPr>
          <t xml:space="preserve">
Information for this cells can be found at the website linked below</t>
        </r>
      </text>
    </comment>
    <comment ref="A97" authorId="0" shapeId="0" xr:uid="{99A9C8F8-546A-4B13-A00D-85EE455B559C}">
      <text>
        <r>
          <rPr>
            <b/>
            <sz val="9"/>
            <color indexed="81"/>
            <rFont val="Tahoma"/>
            <family val="2"/>
          </rPr>
          <t>Evan Uribe:</t>
        </r>
        <r>
          <rPr>
            <sz val="9"/>
            <color indexed="81"/>
            <rFont val="Tahoma"/>
            <family val="2"/>
          </rPr>
          <t xml:space="preserve">
Net operating income (NOI) is a calculation used to analyze the profitability of income-generating real estate investments. NOI equals all revenue from the property, minus all reasonably necessary operating expenses.
NOI is a before-tax figure, appearing on a property’s income and cash flow statement, that excludes principal and interest payments on loans, capital expenditures, depreciation, and amortization. When this metric is used in other industries, it is referred to as “EBIT,” which stands for “earnings before interest and taxes.”</t>
        </r>
      </text>
    </comment>
    <comment ref="F97" authorId="0" shapeId="0" xr:uid="{7B74EC55-834C-4FEB-B166-96FAD6CC5D7D}">
      <text>
        <r>
          <rPr>
            <b/>
            <sz val="9"/>
            <color indexed="81"/>
            <rFont val="Tahoma"/>
            <family val="2"/>
          </rPr>
          <t>Evan Uribe:</t>
        </r>
        <r>
          <rPr>
            <sz val="9"/>
            <color indexed="81"/>
            <rFont val="Tahoma"/>
            <family val="2"/>
          </rPr>
          <t xml:space="preserve">
Net operating income (NOI) is a calculation used to analyze the profitability of income-generating real estate investments. NOI equals all revenue from the property, minus all reasonably necessary operating expenses.
NOI is a before-tax figure, appearing on a property’s income and cash flow statement, that excludes principal and interest payments on loans, capital expenditures, depreciation, and amortization. When this metric is used in other industries, it is referred to as “EBIT,” which stands for “earnings before interest and taxes.”</t>
        </r>
      </text>
    </comment>
    <comment ref="J97" authorId="0" shapeId="0" xr:uid="{77EC9C59-F8FC-4128-9F70-CEE28B539F2A}">
      <text>
        <r>
          <rPr>
            <b/>
            <sz val="9"/>
            <color indexed="81"/>
            <rFont val="Tahoma"/>
            <family val="2"/>
          </rPr>
          <t>Evan Uribe:</t>
        </r>
        <r>
          <rPr>
            <sz val="9"/>
            <color indexed="81"/>
            <rFont val="Tahoma"/>
            <family val="2"/>
          </rPr>
          <t xml:space="preserve">
The projected NOI in year 1</t>
        </r>
      </text>
    </comment>
    <comment ref="K97" authorId="0" shapeId="0" xr:uid="{ADE95AFA-46E0-4586-861A-04207F79238F}">
      <text>
        <r>
          <rPr>
            <b/>
            <sz val="9"/>
            <color indexed="81"/>
            <rFont val="Tahoma"/>
            <family val="2"/>
          </rPr>
          <t>Evan Uribe:</t>
        </r>
        <r>
          <rPr>
            <sz val="9"/>
            <color indexed="81"/>
            <rFont val="Tahoma"/>
            <family val="2"/>
          </rPr>
          <t xml:space="preserve">
The projected NOI in year 15.</t>
        </r>
      </text>
    </comment>
    <comment ref="A98" authorId="0" shapeId="0" xr:uid="{1DE58D79-44FC-47A3-8203-810DCE5ECA8D}">
      <text>
        <r>
          <rPr>
            <b/>
            <sz val="9"/>
            <color indexed="81"/>
            <rFont val="Tahoma"/>
            <family val="2"/>
          </rPr>
          <t>Evan Uribe:</t>
        </r>
        <r>
          <rPr>
            <sz val="9"/>
            <color indexed="81"/>
            <rFont val="Tahoma"/>
            <family val="2"/>
          </rPr>
          <t xml:space="preserve">
Calculated by dividing a property’s net operating income by its value, the cap rate is an assessment of the yield of a property over one year. For example, a 5% cap rate expresses a roughly 5% annual operating cash flow given the price paid for the property. 
You should also note: It’s a critical metric to make an apples-to-apples comparison with other properties. </t>
        </r>
      </text>
    </comment>
    <comment ref="F98" authorId="0" shapeId="0" xr:uid="{D9318CF5-8D7B-449D-9014-CE4E2BC60421}">
      <text>
        <r>
          <rPr>
            <b/>
            <sz val="9"/>
            <color indexed="81"/>
            <rFont val="Tahoma"/>
            <family val="2"/>
          </rPr>
          <t>Evan Uribe:</t>
        </r>
        <r>
          <rPr>
            <sz val="9"/>
            <color indexed="81"/>
            <rFont val="Tahoma"/>
            <family val="2"/>
          </rPr>
          <t xml:space="preserve">
The debt coverage ratio or debt service coverage ratio (DSCR) measures a property's available cash flow to pay current debt obligations. The DSCR shows investors and lenders whether a company has enough income to pay its debts. The ratio is calculated by dividing net operating income by debt service, including principal and interest.
A DSCR below 1.0 shows the property does not have sufficient cash flow for its debt obligations, a DSCR above 1.0 shows the property has excess money in regards to its debt obligations</t>
        </r>
      </text>
    </comment>
    <comment ref="A99" authorId="0" shapeId="0" xr:uid="{92400901-1382-453B-BE2B-420A370104BB}">
      <text>
        <r>
          <rPr>
            <b/>
            <sz val="9"/>
            <color indexed="81"/>
            <rFont val="Tahoma"/>
            <family val="2"/>
          </rPr>
          <t>Evan Uribe:</t>
        </r>
        <r>
          <rPr>
            <sz val="9"/>
            <color indexed="81"/>
            <rFont val="Tahoma"/>
            <family val="2"/>
          </rPr>
          <t xml:space="preserve">
The value of the property given its NOI and the property cap rate. I.e NOI/Cap rate = Value</t>
        </r>
      </text>
    </comment>
    <comment ref="A100" authorId="0" shapeId="0" xr:uid="{8D9EEF29-C490-41A6-A431-3A2118418ABE}">
      <text>
        <r>
          <rPr>
            <b/>
            <sz val="9"/>
            <color indexed="81"/>
            <rFont val="Tahoma"/>
            <family val="2"/>
          </rPr>
          <t>Evan Uribe:</t>
        </r>
        <r>
          <rPr>
            <sz val="9"/>
            <color indexed="81"/>
            <rFont val="Tahoma"/>
            <family val="2"/>
          </rPr>
          <t xml:space="preserve">
If there has been an appraisal of the subject property, this is where you would input the value indicated by the appraiser, otherwise leave it blank.</t>
        </r>
      </text>
    </comment>
    <comment ref="F101" authorId="0" shapeId="0" xr:uid="{4A11DD19-A569-4F0A-B9E5-14B9CF3041D5}">
      <text>
        <r>
          <rPr>
            <b/>
            <sz val="9"/>
            <color indexed="81"/>
            <rFont val="Tahoma"/>
            <family val="2"/>
          </rPr>
          <t>Evan Uribe:</t>
        </r>
        <r>
          <rPr>
            <sz val="9"/>
            <color indexed="81"/>
            <rFont val="Tahoma"/>
            <family val="2"/>
          </rPr>
          <t xml:space="preserve">
The interest rate signifies the cost of borrowing money.  It is calculated in the table to the right.</t>
        </r>
      </text>
    </comment>
    <comment ref="A102" authorId="0" shapeId="0" xr:uid="{5576CC6F-F2B4-4159-B0A7-BCE72EA59CD9}">
      <text>
        <r>
          <rPr>
            <b/>
            <sz val="9"/>
            <color indexed="81"/>
            <rFont val="Tahoma"/>
            <family val="2"/>
          </rPr>
          <t>Evan Uribe:</t>
        </r>
        <r>
          <rPr>
            <sz val="9"/>
            <color indexed="81"/>
            <rFont val="Tahoma"/>
            <family val="2"/>
          </rPr>
          <t xml:space="preserve">
This is the maximum Loan to Value (the amount of mortgage able to be provided as compared to the value of the property).  Typically expressed as a percentage.  I.e. 80%</t>
        </r>
      </text>
    </comment>
    <comment ref="F102" authorId="0" shapeId="0" xr:uid="{1A4970F9-ECB7-4D91-8553-E694FF4566BA}">
      <text>
        <r>
          <rPr>
            <b/>
            <sz val="9"/>
            <color indexed="81"/>
            <rFont val="Tahoma"/>
            <family val="2"/>
          </rPr>
          <t>Evan Uribe:</t>
        </r>
        <r>
          <rPr>
            <sz val="9"/>
            <color indexed="81"/>
            <rFont val="Tahoma"/>
            <family val="2"/>
          </rPr>
          <t xml:space="preserve">
Amortization of a real estate loan refers to the process by which the principal amount of a mortgage is reduced with each payment. Borrowers typically receive an amortization schedule showing how much of each monthly payment satisfies interest obligations and how much goes toward reducing the principal amount of the loan.  
Typical Amotization of commercial loans range from 20-35 years.  I.e the loan payments are split into payments across 25 years.</t>
        </r>
      </text>
    </comment>
    <comment ref="A103" authorId="0" shapeId="0" xr:uid="{DC5C6C8C-31B1-454E-98C2-1BEF7DEF900E}">
      <text>
        <r>
          <rPr>
            <b/>
            <sz val="9"/>
            <color indexed="81"/>
            <rFont val="Tahoma"/>
            <family val="2"/>
          </rPr>
          <t>Evan Uribe:</t>
        </r>
        <r>
          <rPr>
            <sz val="9"/>
            <color indexed="81"/>
            <rFont val="Tahoma"/>
            <family val="2"/>
          </rPr>
          <t xml:space="preserve">
This is the maximum mortgage/loan GMHF is able to provide considering the value of the property and our allowable Loan to Value.
We will use the lower of Max Loan Based on Value and Max NOI Loan Based on Debt Coverage.</t>
        </r>
      </text>
    </comment>
    <comment ref="F103" authorId="0" shapeId="0" xr:uid="{6EC6045E-43CB-4F79-9551-322557BC7B04}">
      <text>
        <r>
          <rPr>
            <b/>
            <sz val="9"/>
            <color indexed="81"/>
            <rFont val="Tahoma"/>
            <family val="2"/>
          </rPr>
          <t>Evan Uribe:</t>
        </r>
        <r>
          <rPr>
            <sz val="9"/>
            <color indexed="81"/>
            <rFont val="Tahoma"/>
            <family val="2"/>
          </rPr>
          <t xml:space="preserve">
This is the maximum loan GMHF is able to provide considering the NOI the property produces.  We will use the lower of Max Loan Based on Value and Max NOI Loan Based on Debt Coverage.</t>
        </r>
      </text>
    </comment>
    <comment ref="A105" authorId="0" shapeId="0" xr:uid="{380E72FF-E9F6-49A9-B9CD-B4A04EA4436B}">
      <text>
        <r>
          <rPr>
            <b/>
            <sz val="9"/>
            <color indexed="81"/>
            <rFont val="Tahoma"/>
            <family val="2"/>
          </rPr>
          <t>Evan Uribe:</t>
        </r>
        <r>
          <rPr>
            <sz val="9"/>
            <color indexed="81"/>
            <rFont val="Tahoma"/>
            <family val="2"/>
          </rPr>
          <t xml:space="preserve">
This section concerns itself with the size of 2nd  mortgage (if any) GMHF is able to provide.</t>
        </r>
      </text>
    </comment>
    <comment ref="K116" authorId="3" shapeId="0" xr:uid="{75799DBE-6C8C-497F-82BB-FE6A7B44ED28}">
      <text>
        <r>
          <rPr>
            <b/>
            <sz val="9"/>
            <color indexed="81"/>
            <rFont val="Tahoma"/>
            <family val="2"/>
          </rPr>
          <t>Megan Sanders:</t>
        </r>
        <r>
          <rPr>
            <sz val="9"/>
            <color indexed="81"/>
            <rFont val="Tahoma"/>
            <family val="2"/>
          </rPr>
          <t xml:space="preserve">
0 = Interest Only, or enter the term in years</t>
        </r>
      </text>
    </comment>
    <comment ref="A127" authorId="0" shapeId="0" xr:uid="{81DB7F5C-032F-43E3-A354-6B8DE319EE22}">
      <text>
        <r>
          <rPr>
            <b/>
            <sz val="9"/>
            <color indexed="81"/>
            <rFont val="Tahoma"/>
            <family val="2"/>
          </rPr>
          <t>Evan Uribe:</t>
        </r>
        <r>
          <rPr>
            <sz val="9"/>
            <color indexed="81"/>
            <rFont val="Tahoma"/>
            <family val="2"/>
          </rPr>
          <t xml:space="preserve">
This is the term of the loan.  I.e. how long before you'd be required to pay it off or refinance the loan.  This could be shorter than the amortization of your loan which would mean your loan would have a "balloon payment" where you'd have to pay back any difference between what's paid back via monthly loan payments and remaining balance.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Evan Uribe</author>
    <author>Wes Johnson</author>
  </authors>
  <commentList>
    <comment ref="A70" authorId="0" shapeId="0" xr:uid="{100A990B-841D-44B6-9F5E-B728C83326ED}">
      <text>
        <r>
          <rPr>
            <b/>
            <sz val="9"/>
            <color indexed="81"/>
            <rFont val="Tahoma"/>
            <family val="2"/>
          </rPr>
          <t>Evan Uribe:</t>
        </r>
        <r>
          <rPr>
            <sz val="9"/>
            <color indexed="81"/>
            <rFont val="Tahoma"/>
            <family val="2"/>
          </rPr>
          <t xml:space="preserve">
Rate - based on investor expectations for a return in Yr 1 - that converts cash flow to value</t>
        </r>
      </text>
    </comment>
    <comment ref="A72" authorId="0" shapeId="0" xr:uid="{E389D549-8A4E-4CC0-9489-3BE0A7CEFDC4}">
      <text>
        <r>
          <rPr>
            <b/>
            <sz val="9"/>
            <color indexed="81"/>
            <rFont val="Tahoma"/>
            <family val="2"/>
          </rPr>
          <t>Evan Uribe:</t>
        </r>
        <r>
          <rPr>
            <sz val="9"/>
            <color indexed="81"/>
            <rFont val="Tahoma"/>
            <family val="2"/>
          </rPr>
          <t xml:space="preserve">
The value of property based off of current Net Operating Income.
NOI / Area Cap Rate
</t>
        </r>
      </text>
    </comment>
    <comment ref="A74" authorId="0" shapeId="0" xr:uid="{45E187E5-222B-43A5-95B4-69734A0AF40B}">
      <text>
        <r>
          <rPr>
            <b/>
            <sz val="9"/>
            <color indexed="81"/>
            <rFont val="Tahoma"/>
            <family val="2"/>
          </rPr>
          <t>Evan Uribe:</t>
        </r>
        <r>
          <rPr>
            <sz val="9"/>
            <color indexed="81"/>
            <rFont val="Tahoma"/>
            <family val="2"/>
          </rPr>
          <t xml:space="preserve">
The measure of how efficiently a property can be run.  Cost per square foot to operate the property.</t>
        </r>
      </text>
    </comment>
    <comment ref="A75" authorId="0" shapeId="0" xr:uid="{E58AF790-2C67-4D5F-A5C7-7E2E338CE830}">
      <text>
        <r>
          <rPr>
            <b/>
            <sz val="9"/>
            <color indexed="81"/>
            <rFont val="Tahoma"/>
            <family val="2"/>
          </rPr>
          <t>Evan Uribe:</t>
        </r>
        <r>
          <rPr>
            <sz val="9"/>
            <color indexed="81"/>
            <rFont val="Tahoma"/>
            <family val="2"/>
          </rPr>
          <t xml:space="preserve">
Operating expenses as a percentage of gross revenue.  A lower percentage represents less of your gross revenue going towards operating a property.  A higher percentage represents more of your gross revenue going towards operating a property.
</t>
        </r>
      </text>
    </comment>
    <comment ref="A78" authorId="0" shapeId="0" xr:uid="{EB167F71-EDF8-4151-A054-9A08D8DBA2C6}">
      <text>
        <r>
          <rPr>
            <b/>
            <sz val="9"/>
            <color indexed="81"/>
            <rFont val="Tahoma"/>
            <family val="2"/>
          </rPr>
          <t>Evan Uribe:</t>
        </r>
        <r>
          <rPr>
            <sz val="9"/>
            <color indexed="81"/>
            <rFont val="Tahoma"/>
            <family val="2"/>
          </rPr>
          <t xml:space="preserve">
The price per unit of the building that is being purchased.  Lower is better when buying.</t>
        </r>
      </text>
    </comment>
    <comment ref="A79" authorId="0" shapeId="0" xr:uid="{EA7A1E2A-5B22-4545-AA22-7D595626125C}">
      <text>
        <r>
          <rPr>
            <b/>
            <sz val="9"/>
            <color indexed="81"/>
            <rFont val="Tahoma"/>
            <family val="2"/>
          </rPr>
          <t>Evan Uribe:</t>
        </r>
        <r>
          <rPr>
            <sz val="9"/>
            <color indexed="81"/>
            <rFont val="Tahoma"/>
            <family val="2"/>
          </rPr>
          <t xml:space="preserve">
The price per Square Foot of the building being purchased.  Lower is better when buying.</t>
        </r>
      </text>
    </comment>
    <comment ref="A87" authorId="0" shapeId="0" xr:uid="{AB856220-A448-4890-949F-13841DA8B517}">
      <text>
        <r>
          <rPr>
            <b/>
            <sz val="9"/>
            <color indexed="81"/>
            <rFont val="Tahoma"/>
            <family val="2"/>
          </rPr>
          <t>Evan Uribe:</t>
        </r>
        <r>
          <rPr>
            <sz val="9"/>
            <color indexed="81"/>
            <rFont val="Tahoma"/>
            <family val="2"/>
          </rPr>
          <t xml:space="preserve">
This is the total Loan-to-Value of all the loans as compared to the property value.</t>
        </r>
      </text>
    </comment>
    <comment ref="A89" authorId="0" shapeId="0" xr:uid="{E319425D-04C0-47B1-AD3A-BCC6C111BDC1}">
      <text>
        <r>
          <rPr>
            <b/>
            <sz val="9"/>
            <color indexed="81"/>
            <rFont val="Tahoma"/>
            <family val="2"/>
          </rPr>
          <t>Evan Uribe:</t>
        </r>
        <r>
          <rPr>
            <sz val="9"/>
            <color indexed="81"/>
            <rFont val="Tahoma"/>
            <family val="2"/>
          </rPr>
          <t xml:space="preserve">
This shows the amount of equity (or the difference between what you owe on your mortgage and its current value) in the property.</t>
        </r>
      </text>
    </comment>
    <comment ref="A90" authorId="1" shapeId="0" xr:uid="{8B02312A-E4C0-481F-BBD8-2FC321AB471B}">
      <text>
        <r>
          <rPr>
            <b/>
            <sz val="9"/>
            <color indexed="81"/>
            <rFont val="Tahoma"/>
            <family val="2"/>
          </rPr>
          <t>Wes Johnson:</t>
        </r>
        <r>
          <rPr>
            <sz val="9"/>
            <color indexed="81"/>
            <rFont val="Tahoma"/>
            <family val="2"/>
          </rPr>
          <t xml:space="preserve">
The initial cash equity investment from owner</t>
        </r>
      </text>
    </comment>
    <comment ref="A91" authorId="1" shapeId="0" xr:uid="{7B0FE9CC-B0E7-4B1C-965D-B0BB1CD3CC1B}">
      <text>
        <r>
          <rPr>
            <b/>
            <sz val="9"/>
            <color indexed="81"/>
            <rFont val="Tahoma"/>
            <family val="2"/>
          </rPr>
          <t>Wes Johnson:</t>
        </r>
        <r>
          <rPr>
            <sz val="9"/>
            <color indexed="81"/>
            <rFont val="Tahoma"/>
            <family val="2"/>
          </rPr>
          <t xml:space="preserve">
The owner's net equity after accounting for their initial cash investment.</t>
        </r>
      </text>
    </comment>
    <comment ref="A93" authorId="0" shapeId="0" xr:uid="{90B982C5-D075-4C82-87F7-21B5748A290B}">
      <text>
        <r>
          <rPr>
            <b/>
            <sz val="9"/>
            <color indexed="81"/>
            <rFont val="Tahoma"/>
            <family val="2"/>
          </rPr>
          <t>Evan Uribe:</t>
        </r>
        <r>
          <rPr>
            <sz val="9"/>
            <color indexed="81"/>
            <rFont val="Tahoma"/>
            <family val="2"/>
          </rPr>
          <t xml:space="preserve">
This percent is the return on the Total Initial Investment (down payment) made to purchase the property.  Depending on your investing strategy, you may want this number high or low. This is a pre-tax return.
Cash on Cash Return = Gross yearly cashflow (i.e. Profit) / Total Up-Front Investment</t>
        </r>
      </text>
    </comment>
    <comment ref="A95" authorId="0" shapeId="0" xr:uid="{C4F33E6F-9124-4874-A03F-87ABCD0D3551}">
      <text>
        <r>
          <rPr>
            <b/>
            <sz val="9"/>
            <color indexed="81"/>
            <rFont val="Tahoma"/>
            <family val="2"/>
          </rPr>
          <t>Evan Uribe:</t>
        </r>
        <r>
          <rPr>
            <sz val="9"/>
            <color indexed="81"/>
            <rFont val="Tahoma"/>
            <family val="2"/>
          </rPr>
          <t xml:space="preserve">
Assumes the property is sold in Year 15. 
The Internal Rate of Return is the rate of return that would set the Net Present Value of an investment equal to $0.
Used to estimate profitability of a potential investment.  
A higher percentage is better.  
Includes initial investment plus all cashflow for projected hold period plus proceeds from a sale of the asset.  Pre-Tax.</t>
        </r>
      </text>
    </comment>
    <comment ref="A103" authorId="0" shapeId="0" xr:uid="{F73B18F4-2432-427D-BE45-173254966CEF}">
      <text>
        <r>
          <rPr>
            <b/>
            <sz val="9"/>
            <color indexed="81"/>
            <rFont val="Tahoma"/>
            <family val="2"/>
          </rPr>
          <t>Evan Uribe:</t>
        </r>
        <r>
          <rPr>
            <sz val="9"/>
            <color indexed="81"/>
            <rFont val="Tahoma"/>
            <family val="2"/>
          </rPr>
          <t xml:space="preserve">
Assumes the property is refinanced in Year 15 and refinance proceeds are re-invested into the property. 
The Internal Rate of Return is the rate of return that would set the Net Present Value of an investment equal to $0.
Used to estimate profitability of a potential investment.  
A higher percentage is better.  
Includes initial investment plus all cashflow for projected hold period plus proceeds from a sale of the asset.  Pre-Tax.</t>
        </r>
      </text>
    </comment>
  </commentList>
</comments>
</file>

<file path=xl/sharedStrings.xml><?xml version="1.0" encoding="utf-8"?>
<sst xmlns="http://schemas.openxmlformats.org/spreadsheetml/2006/main" count="382" uniqueCount="254">
  <si>
    <t>Enter data in blue cells. All other cells are locked.
A red triangle in the upper-right corner of a cell indicates help text. Hover over cell to read help text</t>
  </si>
  <si>
    <t>Preliminary Pro Forma</t>
  </si>
  <si>
    <t>Project Name</t>
  </si>
  <si>
    <t>Project Address</t>
  </si>
  <si>
    <t>Project City</t>
  </si>
  <si>
    <t>Project County</t>
  </si>
  <si>
    <t>First Stabilized Yr</t>
  </si>
  <si>
    <t>Last Yr of History</t>
  </si>
  <si>
    <t>PROPOSED SOURCES AND USES</t>
  </si>
  <si>
    <t>NOTES</t>
  </si>
  <si>
    <t>Sources</t>
  </si>
  <si>
    <t>Per Unit</t>
  </si>
  <si>
    <t>Uses</t>
  </si>
  <si>
    <t>GMHF First Mortgage</t>
  </si>
  <si>
    <t>Acquisition</t>
  </si>
  <si>
    <t>GMHF Mezzanine (2nd Mortgage)</t>
  </si>
  <si>
    <t>Construction Contingency</t>
  </si>
  <si>
    <t>Third Party Reports</t>
  </si>
  <si>
    <t>Borrower Legal</t>
  </si>
  <si>
    <t>GMHF Legal</t>
  </si>
  <si>
    <t>Other Professional Fees/Soft Costs</t>
  </si>
  <si>
    <t>GMHF Origination Fee</t>
  </si>
  <si>
    <t>Other Financing Fees</t>
  </si>
  <si>
    <t>Title and Recording Costs</t>
  </si>
  <si>
    <t>Replacement Reserves</t>
  </si>
  <si>
    <t>Operating Reserves</t>
  </si>
  <si>
    <t>Debt Service Reserves</t>
  </si>
  <si>
    <t>1st Month Prepaid Interest</t>
  </si>
  <si>
    <t>Real Estate Tax Reserve</t>
  </si>
  <si>
    <t>Cash Required / (Cash Out)</t>
  </si>
  <si>
    <t>Total Sources</t>
  </si>
  <si>
    <t>Total Uses</t>
  </si>
  <si>
    <t>UNIT MIX AND RENT LEVELS</t>
  </si>
  <si>
    <t>UTILITY ALLOWANCE</t>
  </si>
  <si>
    <t>#BR</t>
  </si>
  <si>
    <t>#BA</t>
  </si>
  <si>
    <t># Units</t>
  </si>
  <si>
    <t>Square Feet</t>
  </si>
  <si>
    <t>Income Limit
(% AMI)</t>
  </si>
  <si>
    <t>Rent Limit (% AMI)</t>
  </si>
  <si>
    <t>Net
Rent</t>
  </si>
  <si>
    <t>Utility Allow</t>
  </si>
  <si>
    <t>Gross
Rent</t>
  </si>
  <si>
    <t>Rental Assistance</t>
  </si>
  <si>
    <t>Gross Rent Potential</t>
  </si>
  <si>
    <t>Utility</t>
  </si>
  <si>
    <t>Utility Type</t>
  </si>
  <si>
    <t>0BR/Eff</t>
  </si>
  <si>
    <t>1BR</t>
  </si>
  <si>
    <t>2BR</t>
  </si>
  <si>
    <t>3BR</t>
  </si>
  <si>
    <t>4BR</t>
  </si>
  <si>
    <t>Heating</t>
  </si>
  <si>
    <t>Cooking</t>
  </si>
  <si>
    <t>Water Heating</t>
  </si>
  <si>
    <t>Electric</t>
  </si>
  <si>
    <t>A/C</t>
  </si>
  <si>
    <t>Water/Sewer</t>
  </si>
  <si>
    <t>Service Fee</t>
  </si>
  <si>
    <t>Trash</t>
  </si>
  <si>
    <t>Total</t>
  </si>
  <si>
    <t>Source:</t>
  </si>
  <si>
    <t>Totals</t>
  </si>
  <si>
    <t>INCOME AND EXPENSES</t>
  </si>
  <si>
    <t>Actual Totals</t>
  </si>
  <si>
    <t>Category</t>
  </si>
  <si>
    <t>Gross Potential Rent</t>
  </si>
  <si>
    <t>Residential Income</t>
  </si>
  <si>
    <t>Parking Income</t>
  </si>
  <si>
    <t>Commercial Income</t>
  </si>
  <si>
    <t>Total Potential Rent</t>
  </si>
  <si>
    <t>Other Income from Operations</t>
  </si>
  <si>
    <t>Tenant Fees</t>
  </si>
  <si>
    <t>Laundry</t>
  </si>
  <si>
    <t>Other</t>
  </si>
  <si>
    <t>Total Other Income</t>
  </si>
  <si>
    <t>Rental Loss</t>
  </si>
  <si>
    <t>Percent</t>
  </si>
  <si>
    <t>Residential Vacancy</t>
  </si>
  <si>
    <t>Parking Vacancy</t>
  </si>
  <si>
    <t>Commercial Vacancy</t>
  </si>
  <si>
    <t>Total Rental Loss</t>
  </si>
  <si>
    <t>Effective Gross Income</t>
  </si>
  <si>
    <t>Operating Expenses</t>
  </si>
  <si>
    <t>Management Fee</t>
  </si>
  <si>
    <t>Administrative</t>
  </si>
  <si>
    <t>Maintenance</t>
  </si>
  <si>
    <t>Utilities</t>
  </si>
  <si>
    <t>Supportive Housing</t>
  </si>
  <si>
    <t>Insurance</t>
  </si>
  <si>
    <t>Total M&amp;O</t>
  </si>
  <si>
    <t>Real Estate Taxes</t>
  </si>
  <si>
    <t>Real Estate Tax Estimate</t>
  </si>
  <si>
    <t>Deposit to Replacement Reserves</t>
  </si>
  <si>
    <t>Post Sale</t>
  </si>
  <si>
    <t>Post Sale 4d</t>
  </si>
  <si>
    <t>EMV</t>
  </si>
  <si>
    <t>Total Operating Expenses</t>
  </si>
  <si>
    <t>Tax</t>
  </si>
  <si>
    <t>Rate</t>
  </si>
  <si>
    <t>Net Operating Income</t>
  </si>
  <si>
    <t>FIRST MORTGAGE SIZING CALCULATIONS</t>
  </si>
  <si>
    <t>INTEREST RATE CALCULATION</t>
  </si>
  <si>
    <t>NOI Mortgage Based on Value</t>
  </si>
  <si>
    <t>NOI Mortgage Based on Debt Coverage</t>
  </si>
  <si>
    <t>Date of Most Recent Treasury Yield</t>
  </si>
  <si>
    <t>Year 1</t>
  </si>
  <si>
    <t>Year 15</t>
  </si>
  <si>
    <t>30 Year Treasury Yield</t>
  </si>
  <si>
    <t>Spread over Treasury Yield</t>
  </si>
  <si>
    <t>Capitalization Rate</t>
  </si>
  <si>
    <t>Minimum Debt Coverage Ratio</t>
  </si>
  <si>
    <t>Concluded Rate</t>
  </si>
  <si>
    <t>Indicated Restricted Value</t>
  </si>
  <si>
    <t>Income Available for Debt Service</t>
  </si>
  <si>
    <t>Underwriting Cushion</t>
  </si>
  <si>
    <t>Appraised Market Value</t>
  </si>
  <si>
    <t>TBD</t>
  </si>
  <si>
    <t>Lesser of Year 1 and Year 15</t>
  </si>
  <si>
    <t>Underwritten Rate</t>
  </si>
  <si>
    <t>Concluded Value of NOI</t>
  </si>
  <si>
    <t>Interest Rate</t>
  </si>
  <si>
    <t>U.S. Department of the Treasury</t>
  </si>
  <si>
    <t>Maximim Loan to Value</t>
  </si>
  <si>
    <t>Amortization (years)</t>
  </si>
  <si>
    <t>Max Loan Based on Value</t>
  </si>
  <si>
    <t>Max NOI Loan Based on Debt Coverage</t>
  </si>
  <si>
    <t>MEZZANINE 2ND MORTGAGE SIZING CALCULATIONS</t>
  </si>
  <si>
    <t>2nd Mortgage based on Value</t>
  </si>
  <si>
    <t>2nd Mortgage based on Debt Cover</t>
  </si>
  <si>
    <t>Concluded Value</t>
  </si>
  <si>
    <t>Income Available for Debt Service (Incl TIF)</t>
  </si>
  <si>
    <t>Maximum Loan to Value</t>
  </si>
  <si>
    <t>Maximum Total Must Pay Debt</t>
  </si>
  <si>
    <t>Income Available for Debt Service after senior pmts</t>
  </si>
  <si>
    <t>Other senior debt service</t>
  </si>
  <si>
    <t>Equals Income Available for Mezz Debt Service</t>
  </si>
  <si>
    <t>Maximum Mezzanine Loan</t>
  </si>
  <si>
    <t>PROPOSED DEBT</t>
  </si>
  <si>
    <t>1st</t>
  </si>
  <si>
    <t>2nd</t>
  </si>
  <si>
    <t>Mark 'x" to include in calculation in cash flow</t>
  </si>
  <si>
    <t>x</t>
  </si>
  <si>
    <t>Lender</t>
  </si>
  <si>
    <t>Loan Amount Override</t>
  </si>
  <si>
    <t>Loan Amount</t>
  </si>
  <si>
    <t>Term  (years)</t>
  </si>
  <si>
    <t>Interest Only Period (MONTHS)</t>
  </si>
  <si>
    <t>Calculated Annual Debt Service</t>
  </si>
  <si>
    <t>Manual Override of Debt Service</t>
  </si>
  <si>
    <t>Income Growth Rate</t>
  </si>
  <si>
    <t>Expense Growth Rate</t>
  </si>
  <si>
    <t>CASH FLOW PROJECTION</t>
  </si>
  <si>
    <t>Year 2</t>
  </si>
  <si>
    <t>Year 3</t>
  </si>
  <si>
    <t>Year 4</t>
  </si>
  <si>
    <t>Year 5</t>
  </si>
  <si>
    <t>Year 6</t>
  </si>
  <si>
    <t>Year 7</t>
  </si>
  <si>
    <t>Year 8</t>
  </si>
  <si>
    <t>Year 9</t>
  </si>
  <si>
    <t>Year 10</t>
  </si>
  <si>
    <t>Year 11</t>
  </si>
  <si>
    <t>Year 12</t>
  </si>
  <si>
    <t>Year 13</t>
  </si>
  <si>
    <t>Year 14</t>
  </si>
  <si>
    <t>Reserves</t>
  </si>
  <si>
    <t>Debt Service</t>
  </si>
  <si>
    <t>First Mortgage</t>
  </si>
  <si>
    <t>2nd Mortgage</t>
  </si>
  <si>
    <t>Total Debt Service</t>
  </si>
  <si>
    <t>Debt Coverage Ratio</t>
  </si>
  <si>
    <t>Cash Flow after Debt Service</t>
  </si>
  <si>
    <t>Payments From Cash Flow</t>
  </si>
  <si>
    <t>Eligible Cash</t>
  </si>
  <si>
    <t>Eligible Cash Flow Distribution</t>
  </si>
  <si>
    <t>FIRST MORTGAGE</t>
  </si>
  <si>
    <t>Principal</t>
  </si>
  <si>
    <t>Amort</t>
  </si>
  <si>
    <t>Term</t>
  </si>
  <si>
    <t># Payments/Year</t>
  </si>
  <si>
    <t>Calculated Payment</t>
  </si>
  <si>
    <t>Annual Payment Override</t>
  </si>
  <si>
    <t>Regular Payment Amount</t>
  </si>
  <si>
    <t>Interest Only Periods</t>
  </si>
  <si>
    <t>Interest Only Payment</t>
  </si>
  <si>
    <t>Period #</t>
  </si>
  <si>
    <t>Month #</t>
  </si>
  <si>
    <t>Year #</t>
  </si>
  <si>
    <t>Beg Bal</t>
  </si>
  <si>
    <t>Reg Pmt</t>
  </si>
  <si>
    <t>Interest</t>
  </si>
  <si>
    <t>Tot Paid</t>
  </si>
  <si>
    <t>End Bal</t>
  </si>
  <si>
    <t>Less First Mortgage</t>
  </si>
  <si>
    <t>Second Mortgage</t>
  </si>
  <si>
    <t>Less 1st Mortgage Service</t>
  </si>
  <si>
    <t>Price Per Unit</t>
  </si>
  <si>
    <t>Price Per Sq/Ft</t>
  </si>
  <si>
    <t>Before Tax Cash-on-Cash Returns</t>
  </si>
  <si>
    <t>INVESTOR METRICS</t>
  </si>
  <si>
    <t>Area Cap Rate</t>
  </si>
  <si>
    <t>Total Square Footage</t>
  </si>
  <si>
    <r>
      <t xml:space="preserve">IF </t>
    </r>
    <r>
      <rPr>
        <b/>
        <sz val="11"/>
        <color rgb="FFFF0000"/>
        <rFont val="Calibri"/>
        <family val="2"/>
        <scheme val="minor"/>
      </rPr>
      <t xml:space="preserve">NOT </t>
    </r>
    <r>
      <rPr>
        <sz val="11"/>
        <color theme="1"/>
        <rFont val="Calibri"/>
        <family val="2"/>
        <scheme val="minor"/>
      </rPr>
      <t>ENROLLED IN 4D</t>
    </r>
  </si>
  <si>
    <r>
      <t xml:space="preserve">IF </t>
    </r>
    <r>
      <rPr>
        <b/>
        <sz val="11"/>
        <color rgb="FFFF0000"/>
        <rFont val="Calibri"/>
        <family val="2"/>
        <scheme val="minor"/>
      </rPr>
      <t>CURRENTLY</t>
    </r>
    <r>
      <rPr>
        <sz val="11"/>
        <color theme="1"/>
        <rFont val="Calibri"/>
        <family val="2"/>
        <scheme val="minor"/>
      </rPr>
      <t xml:space="preserve"> ENROLLED IN 4D</t>
    </r>
  </si>
  <si>
    <t>Operating Cost per square foot</t>
  </si>
  <si>
    <t>Operating Expense Ratio</t>
  </si>
  <si>
    <t>GMHF Per Unit Benchmarks</t>
  </si>
  <si>
    <t>Operating Cost per Unit</t>
  </si>
  <si>
    <t>Loan Balance 1st Mortgage</t>
  </si>
  <si>
    <t>Loan Balance 2nd Mortgage</t>
  </si>
  <si>
    <t>Loan Balance 3rd Mortgage</t>
  </si>
  <si>
    <t>Total Loan Balance</t>
  </si>
  <si>
    <t>NOAH Gap Funds</t>
  </si>
  <si>
    <t>Owner Equity</t>
  </si>
  <si>
    <t>Disclosure statement:  This information is provided solely for information/example purposes.  These numbers in no way reflect a guarantee by GMHF and are only meant to be illustrative of one potential scenario.</t>
  </si>
  <si>
    <t>Rehab or Replacement Reserves</t>
  </si>
  <si>
    <t>Hennepin County</t>
  </si>
  <si>
    <t>Ramsey County</t>
  </si>
  <si>
    <t>Gas</t>
  </si>
  <si>
    <t>50% AMI Units</t>
  </si>
  <si>
    <t>60% AMI Units</t>
  </si>
  <si>
    <t>City of Mpls NOAH GAP FUNDS</t>
  </si>
  <si>
    <t>City of Mpls NOAH</t>
  </si>
  <si>
    <t>* Up to $ amount per unit</t>
  </si>
  <si>
    <t>Per CNA Additional Property Rehab</t>
  </si>
  <si>
    <t>Cap Rate</t>
  </si>
  <si>
    <t>Estimated Property Value (NOI/Cap Rate)</t>
  </si>
  <si>
    <t>Other Debt Balance</t>
  </si>
  <si>
    <t>Initial Owner Cash to Close</t>
  </si>
  <si>
    <t>Net Equity after Return of Capital</t>
  </si>
  <si>
    <t>Initial Equity Investment from Owner</t>
  </si>
  <si>
    <t>Cashflow from Operations</t>
  </si>
  <si>
    <t>Sale Proceeds in Yr 15</t>
  </si>
  <si>
    <t>Debt Repayment in Yr 15</t>
  </si>
  <si>
    <t>Cost of Sale (5%)</t>
  </si>
  <si>
    <t>Total Net Cashflows</t>
  </si>
  <si>
    <t>15 Year Pre-Tax Internal Rate of Return (Sale)</t>
  </si>
  <si>
    <t>15 Year Pre-Tax Internal Rate of Return (Refinance)</t>
  </si>
  <si>
    <t>Refinance Proceeds Yr 15</t>
  </si>
  <si>
    <t>Interest Rate for Refinance</t>
  </si>
  <si>
    <t>Debt Cover Ratio for Refinance</t>
  </si>
  <si>
    <t>Loan-to-Value for Refinance</t>
  </si>
  <si>
    <t>No</t>
  </si>
  <si>
    <t>Amortization for Refinance (years)</t>
  </si>
  <si>
    <t>Net Refinance Proceeds Re-invested in Property</t>
  </si>
  <si>
    <t>Subordinate/Deferred Loans Repaid by Refinance?</t>
  </si>
  <si>
    <t>Total LTV (All Loans)</t>
  </si>
  <si>
    <t>Total LTV (Excluding Subordinate/Deferred)</t>
  </si>
  <si>
    <t>City of Mpls Utility Allowance</t>
  </si>
  <si>
    <t>City of Saint Paul Utility Allowance</t>
  </si>
  <si>
    <t>Hennepin County Property Search</t>
  </si>
  <si>
    <t>Ramsey County Property Search</t>
  </si>
  <si>
    <t>Please see city website for complete information on NOAH GAP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</si>
</sst>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 numFmtId="168" formatCode="0.0"/>
    <numFmt numFmtId="169" formatCode="&quot;$&quot;#,##0.00"/>
    <numFmt numFmtId="170" formatCode="&quot;$&quot;#,##0"/>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sz val="11"/>
      <color theme="3"/>
      <name val="Calibri"/>
      <family val="2"/>
      <scheme val="minor"/>
    </font>
    <font>
      <sz val="9"/>
      <color theme="1"/>
      <name val="Calibri"/>
      <family val="2"/>
      <scheme val="minor"/>
    </font>
    <font>
      <i/>
      <sz val="10"/>
      <color theme="1"/>
      <name val="Calibri"/>
      <family val="2"/>
      <scheme val="minor"/>
    </font>
    <font>
      <sz val="11"/>
      <name val="Calibri"/>
      <family val="2"/>
      <scheme val="minor"/>
    </font>
    <font>
      <sz val="9"/>
      <name val="Calibri"/>
      <family val="2"/>
      <scheme val="minor"/>
    </font>
    <font>
      <i/>
      <sz val="8"/>
      <color theme="1"/>
      <name val="Calibri"/>
      <family val="2"/>
      <scheme val="minor"/>
    </font>
    <font>
      <sz val="8"/>
      <color theme="1"/>
      <name val="Calibri"/>
      <family val="2"/>
      <scheme val="minor"/>
    </font>
    <font>
      <sz val="10"/>
      <name val="Calibri"/>
      <family val="2"/>
      <scheme val="minor"/>
    </font>
    <font>
      <b/>
      <i/>
      <sz val="10"/>
      <color theme="1"/>
      <name val="Calibri"/>
      <family val="2"/>
      <scheme val="minor"/>
    </font>
    <font>
      <b/>
      <sz val="11"/>
      <name val="Calibri"/>
      <family val="2"/>
      <scheme val="minor"/>
    </font>
    <font>
      <b/>
      <sz val="9"/>
      <color indexed="81"/>
      <name val="Tahoma"/>
      <family val="2"/>
    </font>
    <font>
      <sz val="9"/>
      <color indexed="81"/>
      <name val="Tahoma"/>
      <family val="2"/>
    </font>
    <font>
      <b/>
      <sz val="12"/>
      <name val="Calibri"/>
      <family val="2"/>
      <scheme val="minor"/>
    </font>
    <font>
      <b/>
      <sz val="8"/>
      <color theme="1"/>
      <name val="Calibri"/>
      <family val="2"/>
      <scheme val="minor"/>
    </font>
    <font>
      <b/>
      <sz val="11"/>
      <color rgb="FFFF0000"/>
      <name val="Calibri"/>
      <family val="2"/>
      <scheme val="minor"/>
    </font>
    <font>
      <sz val="11"/>
      <color rgb="FFFF0000"/>
      <name val="Calibri"/>
      <family val="2"/>
      <scheme val="minor"/>
    </font>
    <font>
      <b/>
      <i/>
      <sz val="11"/>
      <color theme="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24994659260841701"/>
        <bgColor indexed="64"/>
      </patternFill>
    </fill>
    <fill>
      <patternFill patternType="solid">
        <fgColor theme="4" tint="0.79998168889431442"/>
        <bgColor indexed="65"/>
      </patternFill>
    </fill>
    <fill>
      <patternFill patternType="solid">
        <fgColor rgb="FF002060"/>
        <bgColor indexed="64"/>
      </patternFill>
    </fill>
    <fill>
      <patternFill patternType="solid">
        <fgColor theme="6"/>
      </patternFill>
    </fill>
    <fill>
      <patternFill patternType="solid">
        <fgColor theme="1" tint="4.9989318521683403E-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 fillId="12" borderId="0" applyNumberFormat="0" applyBorder="0" applyAlignment="0" applyProtection="0"/>
    <xf numFmtId="0" fontId="1" fillId="13" borderId="0"/>
    <xf numFmtId="0" fontId="4" fillId="14" borderId="0" applyNumberFormat="0" applyBorder="0" applyAlignment="0" applyProtection="0"/>
    <xf numFmtId="164" fontId="1" fillId="15" borderId="19"/>
  </cellStyleXfs>
  <cellXfs count="512">
    <xf numFmtId="0" fontId="0" fillId="0" borderId="0" xfId="0"/>
    <xf numFmtId="0" fontId="6" fillId="0" borderId="0" xfId="0" applyFont="1"/>
    <xf numFmtId="18" fontId="0" fillId="0" borderId="0" xfId="0" applyNumberFormat="1"/>
    <xf numFmtId="0" fontId="7" fillId="0" borderId="0" xfId="0" applyFont="1"/>
    <xf numFmtId="0" fontId="3" fillId="4" borderId="3" xfId="0" applyFont="1" applyFill="1" applyBorder="1"/>
    <xf numFmtId="0" fontId="9" fillId="0" borderId="0" xfId="0" applyFont="1" applyAlignment="1">
      <alignment horizontal="center"/>
    </xf>
    <xf numFmtId="0" fontId="9" fillId="0" borderId="0" xfId="0" applyFont="1"/>
    <xf numFmtId="0" fontId="10" fillId="0" borderId="0" xfId="0" applyFont="1"/>
    <xf numFmtId="0" fontId="10" fillId="0" borderId="0" xfId="0" applyFont="1" applyAlignment="1">
      <alignment horizontal="center"/>
    </xf>
    <xf numFmtId="164" fontId="10" fillId="0" borderId="0" xfId="0" applyNumberFormat="1" applyFont="1"/>
    <xf numFmtId="164" fontId="9" fillId="0" borderId="19" xfId="1" applyNumberFormat="1" applyFont="1" applyFill="1" applyBorder="1" applyProtection="1">
      <protection locked="0"/>
    </xf>
    <xf numFmtId="164" fontId="9" fillId="0" borderId="20" xfId="1" applyNumberFormat="1" applyFont="1" applyBorder="1"/>
    <xf numFmtId="164" fontId="9" fillId="2" borderId="24" xfId="1" applyNumberFormat="1" applyFont="1" applyFill="1" applyBorder="1" applyProtection="1">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1" applyNumberFormat="1" applyFont="1" applyFill="1" applyBorder="1" applyProtection="1">
      <protection locked="0"/>
    </xf>
    <xf numFmtId="0" fontId="0" fillId="2" borderId="0" xfId="0" applyFill="1" applyProtection="1">
      <protection locked="0"/>
    </xf>
    <xf numFmtId="0" fontId="0" fillId="2" borderId="5" xfId="0" applyFill="1" applyBorder="1" applyProtection="1">
      <protection locked="0"/>
    </xf>
    <xf numFmtId="164" fontId="9" fillId="0" borderId="24" xfId="1" applyNumberFormat="1" applyFont="1" applyFill="1" applyBorder="1" applyProtection="1">
      <protection locked="0"/>
    </xf>
    <xf numFmtId="0" fontId="3" fillId="2" borderId="4" xfId="1" applyNumberFormat="1" applyFont="1" applyFill="1" applyBorder="1" applyProtection="1">
      <protection locked="0"/>
    </xf>
    <xf numFmtId="9" fontId="12" fillId="0" borderId="0" xfId="0" applyNumberFormat="1" applyFont="1" applyAlignment="1">
      <alignment horizontal="center"/>
    </xf>
    <xf numFmtId="164" fontId="12" fillId="0" borderId="0" xfId="1" applyNumberFormat="1" applyFont="1" applyFill="1" applyBorder="1"/>
    <xf numFmtId="164" fontId="9" fillId="2" borderId="19" xfId="1" applyNumberFormat="1" applyFont="1" applyFill="1" applyBorder="1" applyProtection="1">
      <protection locked="0"/>
    </xf>
    <xf numFmtId="0" fontId="0" fillId="2" borderId="4" xfId="0" applyFill="1" applyBorder="1" applyProtection="1">
      <protection locked="0"/>
    </xf>
    <xf numFmtId="0" fontId="13" fillId="0" borderId="0" xfId="0" applyFont="1" applyAlignment="1">
      <alignment horizontal="center"/>
    </xf>
    <xf numFmtId="164" fontId="9" fillId="0" borderId="24" xfId="1" applyNumberFormat="1" applyFont="1" applyFill="1" applyBorder="1" applyProtection="1"/>
    <xf numFmtId="9" fontId="12" fillId="0" borderId="0" xfId="0" applyNumberFormat="1" applyFont="1" applyAlignment="1">
      <alignment horizontal="right"/>
    </xf>
    <xf numFmtId="0" fontId="12" fillId="0" borderId="0" xfId="0" applyFont="1" applyAlignment="1">
      <alignment horizontal="right"/>
    </xf>
    <xf numFmtId="164" fontId="12" fillId="0" borderId="0" xfId="1" applyNumberFormat="1" applyFont="1" applyFill="1" applyBorder="1" applyAlignment="1">
      <alignment horizontal="right"/>
    </xf>
    <xf numFmtId="0" fontId="0" fillId="2" borderId="5" xfId="1" applyNumberFormat="1" applyFont="1" applyFill="1" applyBorder="1" applyProtection="1">
      <protection locked="0"/>
    </xf>
    <xf numFmtId="164" fontId="15" fillId="0" borderId="0" xfId="1" applyNumberFormat="1" applyFont="1" applyFill="1" applyBorder="1" applyProtection="1">
      <protection locked="0"/>
    </xf>
    <xf numFmtId="164" fontId="10" fillId="0" borderId="27" xfId="1" applyNumberFormat="1" applyFont="1" applyBorder="1"/>
    <xf numFmtId="0" fontId="17" fillId="0" borderId="0" xfId="0" applyFont="1"/>
    <xf numFmtId="3" fontId="17" fillId="0" borderId="0" xfId="0" applyNumberFormat="1" applyFont="1"/>
    <xf numFmtId="3" fontId="0" fillId="0" borderId="0" xfId="0" applyNumberFormat="1"/>
    <xf numFmtId="0" fontId="10" fillId="0" borderId="32" xfId="0" applyFont="1" applyBorder="1" applyAlignment="1">
      <alignment horizontal="center"/>
    </xf>
    <xf numFmtId="0" fontId="10" fillId="0" borderId="33" xfId="0" applyFont="1" applyBorder="1" applyAlignment="1">
      <alignment horizontal="center"/>
    </xf>
    <xf numFmtId="0" fontId="10" fillId="0" borderId="33" xfId="0" applyFont="1" applyBorder="1" applyAlignment="1">
      <alignment horizontal="center" wrapText="1"/>
    </xf>
    <xf numFmtId="0" fontId="10" fillId="0" borderId="34" xfId="0" applyFont="1" applyBorder="1" applyAlignment="1">
      <alignment horizontal="center" wrapText="1"/>
    </xf>
    <xf numFmtId="0" fontId="10" fillId="0" borderId="0" xfId="0" applyFont="1" applyAlignment="1">
      <alignment horizontal="right" wrapText="1"/>
    </xf>
    <xf numFmtId="0" fontId="3" fillId="2" borderId="5" xfId="1" applyNumberFormat="1" applyFont="1" applyFill="1" applyBorder="1" applyProtection="1">
      <protection locked="0"/>
    </xf>
    <xf numFmtId="0" fontId="10" fillId="6" borderId="19" xfId="0" applyFont="1" applyFill="1" applyBorder="1" applyAlignment="1">
      <alignment horizontal="center" wrapText="1"/>
    </xf>
    <xf numFmtId="0" fontId="9" fillId="2" borderId="18" xfId="0" applyFont="1" applyFill="1" applyBorder="1" applyAlignment="1" applyProtection="1">
      <alignment horizontal="center"/>
      <protection locked="0"/>
    </xf>
    <xf numFmtId="0" fontId="9" fillId="2" borderId="19" xfId="0" applyFont="1" applyFill="1" applyBorder="1" applyAlignment="1" applyProtection="1">
      <alignment horizontal="center"/>
      <protection locked="0"/>
    </xf>
    <xf numFmtId="9" fontId="9" fillId="2" borderId="19" xfId="3" applyFont="1" applyFill="1" applyBorder="1" applyProtection="1">
      <protection locked="0"/>
    </xf>
    <xf numFmtId="164" fontId="18" fillId="0" borderId="19" xfId="1" applyNumberFormat="1" applyFont="1" applyBorder="1"/>
    <xf numFmtId="0" fontId="9" fillId="2" borderId="19" xfId="0" applyFont="1" applyFill="1" applyBorder="1" applyAlignment="1" applyProtection="1">
      <alignment horizontal="right"/>
      <protection locked="0"/>
    </xf>
    <xf numFmtId="164" fontId="0" fillId="2" borderId="19" xfId="1" applyNumberFormat="1" applyFont="1" applyFill="1" applyBorder="1" applyAlignment="1" applyProtection="1">
      <alignment horizontal="center"/>
      <protection locked="0"/>
    </xf>
    <xf numFmtId="0" fontId="3" fillId="2" borderId="5" xfId="0" applyFont="1" applyFill="1" applyBorder="1" applyProtection="1">
      <protection locked="0"/>
    </xf>
    <xf numFmtId="0" fontId="0" fillId="6" borderId="19" xfId="0" applyFill="1" applyBorder="1" applyAlignment="1">
      <alignment horizontal="center"/>
    </xf>
    <xf numFmtId="0" fontId="0" fillId="0" borderId="36" xfId="0" applyBorder="1" applyAlignment="1">
      <alignment horizontal="center"/>
    </xf>
    <xf numFmtId="164" fontId="10" fillId="0" borderId="36" xfId="0" applyNumberFormat="1" applyFont="1" applyBorder="1" applyAlignment="1">
      <alignment horizontal="center"/>
    </xf>
    <xf numFmtId="9" fontId="16" fillId="7" borderId="19" xfId="0" applyNumberFormat="1" applyFont="1" applyFill="1" applyBorder="1" applyAlignment="1">
      <alignment wrapText="1"/>
    </xf>
    <xf numFmtId="0" fontId="10" fillId="0" borderId="25" xfId="0" applyFont="1" applyBorder="1" applyAlignment="1">
      <alignment horizontal="center"/>
    </xf>
    <xf numFmtId="0" fontId="10" fillId="0" borderId="26" xfId="0" applyFont="1" applyBorder="1" applyAlignment="1">
      <alignment horizontal="center"/>
    </xf>
    <xf numFmtId="164" fontId="10" fillId="0" borderId="26" xfId="1" applyNumberFormat="1" applyFont="1" applyBorder="1" applyAlignment="1">
      <alignment horizontal="right"/>
    </xf>
    <xf numFmtId="164" fontId="10" fillId="0" borderId="27" xfId="0" applyNumberFormat="1" applyFont="1" applyBorder="1" applyAlignment="1">
      <alignment horizontal="center"/>
    </xf>
    <xf numFmtId="0" fontId="10" fillId="0" borderId="32" xfId="0" applyFont="1" applyBorder="1" applyAlignment="1">
      <alignment horizontal="left"/>
    </xf>
    <xf numFmtId="0" fontId="10" fillId="8" borderId="16" xfId="1" applyNumberFormat="1" applyFont="1" applyFill="1" applyBorder="1" applyAlignment="1">
      <alignment horizontal="center"/>
    </xf>
    <xf numFmtId="0" fontId="10" fillId="0" borderId="18" xfId="1" applyNumberFormat="1" applyFont="1" applyBorder="1" applyAlignment="1">
      <alignment horizontal="right"/>
    </xf>
    <xf numFmtId="0" fontId="10" fillId="0" borderId="19" xfId="1" applyNumberFormat="1" applyFont="1" applyBorder="1" applyAlignment="1">
      <alignment horizontal="center"/>
    </xf>
    <xf numFmtId="0" fontId="10" fillId="0" borderId="20" xfId="1" applyNumberFormat="1" applyFont="1" applyBorder="1" applyAlignment="1">
      <alignment horizontal="center"/>
    </xf>
    <xf numFmtId="0" fontId="10" fillId="8" borderId="9" xfId="1" applyNumberFormat="1" applyFont="1" applyFill="1" applyBorder="1" applyAlignment="1">
      <alignment horizontal="center"/>
    </xf>
    <xf numFmtId="0" fontId="10" fillId="2" borderId="13" xfId="1" applyNumberFormat="1" applyFont="1" applyFill="1" applyBorder="1" applyAlignment="1">
      <alignment horizontal="center"/>
    </xf>
    <xf numFmtId="0" fontId="10" fillId="2" borderId="14" xfId="1" applyNumberFormat="1" applyFont="1" applyFill="1" applyBorder="1" applyAlignment="1">
      <alignment horizontal="center"/>
    </xf>
    <xf numFmtId="0" fontId="10" fillId="2" borderId="38" xfId="1" applyNumberFormat="1" applyFont="1" applyFill="1" applyBorder="1" applyAlignment="1">
      <alignment horizontal="center"/>
    </xf>
    <xf numFmtId="164" fontId="9" fillId="0" borderId="18" xfId="1" applyNumberFormat="1" applyFont="1" applyBorder="1"/>
    <xf numFmtId="164" fontId="9" fillId="0" borderId="19" xfId="1" applyNumberFormat="1" applyFont="1" applyBorder="1"/>
    <xf numFmtId="0" fontId="9" fillId="0" borderId="20" xfId="0" applyFont="1" applyBorder="1"/>
    <xf numFmtId="0" fontId="9" fillId="8" borderId="22" xfId="0" applyFont="1" applyFill="1" applyBorder="1"/>
    <xf numFmtId="164" fontId="9" fillId="8" borderId="22" xfId="1" applyNumberFormat="1" applyFont="1" applyFill="1" applyBorder="1"/>
    <xf numFmtId="164" fontId="9" fillId="2" borderId="18" xfId="1" applyNumberFormat="1" applyFont="1" applyFill="1" applyBorder="1" applyProtection="1">
      <protection locked="0"/>
    </xf>
    <xf numFmtId="164" fontId="9" fillId="2" borderId="20" xfId="1" applyNumberFormat="1" applyFont="1" applyFill="1" applyBorder="1" applyProtection="1">
      <protection locked="0"/>
    </xf>
    <xf numFmtId="0" fontId="0" fillId="2" borderId="4" xfId="3" applyNumberFormat="1" applyFont="1" applyFill="1" applyBorder="1" applyProtection="1">
      <protection locked="0"/>
    </xf>
    <xf numFmtId="164" fontId="9" fillId="0" borderId="25" xfId="1" applyNumberFormat="1" applyFont="1" applyBorder="1"/>
    <xf numFmtId="164" fontId="9" fillId="2" borderId="26" xfId="1" applyNumberFormat="1" applyFont="1" applyFill="1" applyBorder="1" applyProtection="1">
      <protection locked="0"/>
    </xf>
    <xf numFmtId="164" fontId="9" fillId="0" borderId="27" xfId="1" applyNumberFormat="1" applyFont="1" applyBorder="1"/>
    <xf numFmtId="164" fontId="9" fillId="8" borderId="29" xfId="1" applyNumberFormat="1" applyFont="1" applyFill="1" applyBorder="1"/>
    <xf numFmtId="164" fontId="9" fillId="2" borderId="25" xfId="1" applyNumberFormat="1" applyFont="1" applyFill="1" applyBorder="1" applyProtection="1">
      <protection locked="0"/>
    </xf>
    <xf numFmtId="164" fontId="9" fillId="2" borderId="27" xfId="1" applyNumberFormat="1" applyFont="1" applyFill="1" applyBorder="1" applyProtection="1">
      <protection locked="0"/>
    </xf>
    <xf numFmtId="0" fontId="10" fillId="0" borderId="13" xfId="0" applyFont="1" applyBorder="1" applyAlignment="1">
      <alignment horizontal="left" indent="1"/>
    </xf>
    <xf numFmtId="164" fontId="10" fillId="0" borderId="13" xfId="1" applyNumberFormat="1" applyFont="1" applyBorder="1"/>
    <xf numFmtId="164" fontId="10" fillId="0" borderId="14" xfId="1" applyNumberFormat="1" applyFont="1" applyBorder="1"/>
    <xf numFmtId="164" fontId="9" fillId="0" borderId="38" xfId="1" applyNumberFormat="1" applyFont="1" applyBorder="1"/>
    <xf numFmtId="164" fontId="10" fillId="8" borderId="14" xfId="1" applyNumberFormat="1" applyFont="1" applyFill="1" applyBorder="1"/>
    <xf numFmtId="164" fontId="10" fillId="0" borderId="38" xfId="1" applyNumberFormat="1" applyFont="1" applyBorder="1"/>
    <xf numFmtId="9" fontId="9" fillId="0" borderId="18" xfId="3" applyFont="1" applyBorder="1"/>
    <xf numFmtId="9" fontId="9" fillId="0" borderId="19" xfId="3" applyFont="1" applyBorder="1"/>
    <xf numFmtId="9" fontId="9" fillId="0" borderId="20" xfId="3" applyFont="1" applyBorder="1"/>
    <xf numFmtId="43" fontId="9" fillId="0" borderId="18" xfId="1" applyFont="1" applyBorder="1"/>
    <xf numFmtId="43" fontId="9" fillId="0" borderId="19" xfId="1" applyFont="1" applyBorder="1"/>
    <xf numFmtId="43" fontId="9" fillId="0" borderId="20" xfId="1" applyFont="1" applyBorder="1"/>
    <xf numFmtId="164" fontId="19" fillId="0" borderId="18" xfId="1" applyNumberFormat="1" applyFont="1" applyBorder="1" applyAlignment="1">
      <alignment horizontal="center"/>
    </xf>
    <xf numFmtId="10" fontId="9" fillId="2" borderId="18" xfId="3" applyNumberFormat="1" applyFont="1" applyFill="1" applyBorder="1" applyAlignment="1" applyProtection="1">
      <alignment horizontal="center"/>
      <protection locked="0"/>
    </xf>
    <xf numFmtId="10" fontId="9" fillId="2" borderId="25" xfId="3" applyNumberFormat="1" applyFont="1" applyFill="1" applyBorder="1" applyAlignment="1" applyProtection="1">
      <alignment horizontal="center"/>
      <protection locked="0"/>
    </xf>
    <xf numFmtId="164" fontId="9" fillId="0" borderId="26" xfId="1" applyNumberFormat="1" applyFont="1" applyBorder="1"/>
    <xf numFmtId="164" fontId="18" fillId="0" borderId="25" xfId="1" applyNumberFormat="1" applyFont="1" applyBorder="1"/>
    <xf numFmtId="164" fontId="18" fillId="0" borderId="26" xfId="1" applyNumberFormat="1" applyFont="1" applyBorder="1"/>
    <xf numFmtId="166" fontId="9" fillId="8" borderId="29" xfId="3" applyNumberFormat="1" applyFont="1" applyFill="1" applyBorder="1"/>
    <xf numFmtId="166" fontId="18" fillId="0" borderId="25" xfId="3" applyNumberFormat="1" applyFont="1" applyBorder="1"/>
    <xf numFmtId="166" fontId="18" fillId="0" borderId="26" xfId="3" applyNumberFormat="1" applyFont="1" applyBorder="1"/>
    <xf numFmtId="166" fontId="18" fillId="0" borderId="27" xfId="3" applyNumberFormat="1" applyFont="1" applyBorder="1"/>
    <xf numFmtId="164" fontId="9" fillId="2" borderId="30" xfId="1" applyNumberFormat="1" applyFont="1" applyFill="1" applyBorder="1" applyProtection="1">
      <protection locked="0"/>
    </xf>
    <xf numFmtId="164" fontId="9" fillId="2" borderId="23" xfId="1" applyNumberFormat="1" applyFont="1" applyFill="1" applyBorder="1" applyProtection="1">
      <protection locked="0"/>
    </xf>
    <xf numFmtId="43" fontId="0" fillId="0" borderId="0" xfId="0" applyNumberFormat="1"/>
    <xf numFmtId="0" fontId="0" fillId="2" borderId="18" xfId="3" applyNumberFormat="1" applyFont="1" applyFill="1" applyBorder="1" applyProtection="1">
      <protection locked="0"/>
    </xf>
    <xf numFmtId="0" fontId="20" fillId="2" borderId="19" xfId="3" applyNumberFormat="1" applyFont="1" applyFill="1" applyBorder="1" applyAlignment="1" applyProtection="1">
      <alignment horizontal="center"/>
      <protection locked="0"/>
    </xf>
    <xf numFmtId="0" fontId="20" fillId="2" borderId="20" xfId="3" applyNumberFormat="1" applyFont="1" applyFill="1" applyBorder="1" applyAlignment="1" applyProtection="1">
      <alignment horizontal="center"/>
      <protection locked="0"/>
    </xf>
    <xf numFmtId="0" fontId="3" fillId="2" borderId="18" xfId="0" applyFont="1" applyFill="1" applyBorder="1" applyProtection="1">
      <protection locked="0"/>
    </xf>
    <xf numFmtId="165" fontId="0" fillId="2" borderId="19" xfId="2" applyNumberFormat="1" applyFont="1" applyFill="1" applyBorder="1" applyAlignment="1" applyProtection="1">
      <alignment horizontal="right"/>
      <protection locked="0"/>
    </xf>
    <xf numFmtId="165" fontId="0" fillId="0" borderId="19" xfId="2" applyNumberFormat="1" applyFont="1" applyFill="1" applyBorder="1" applyAlignment="1" applyProtection="1">
      <alignment horizontal="center"/>
      <protection locked="0"/>
    </xf>
    <xf numFmtId="165" fontId="0" fillId="0" borderId="20" xfId="0" applyNumberFormat="1" applyBorder="1" applyAlignment="1" applyProtection="1">
      <alignment horizontal="center"/>
      <protection locked="0"/>
    </xf>
    <xf numFmtId="165" fontId="0" fillId="0" borderId="19" xfId="2" applyNumberFormat="1" applyFont="1" applyFill="1" applyBorder="1" applyAlignment="1" applyProtection="1">
      <alignment horizontal="right"/>
      <protection locked="0"/>
    </xf>
    <xf numFmtId="165" fontId="0" fillId="0" borderId="20" xfId="0" applyNumberFormat="1" applyBorder="1" applyProtection="1">
      <protection locked="0"/>
    </xf>
    <xf numFmtId="0" fontId="3" fillId="2" borderId="25" xfId="0" applyFont="1" applyFill="1" applyBorder="1" applyProtection="1">
      <protection locked="0"/>
    </xf>
    <xf numFmtId="10" fontId="0" fillId="0" borderId="26" xfId="3" applyNumberFormat="1" applyFont="1" applyFill="1" applyBorder="1" applyAlignment="1" applyProtection="1">
      <alignment horizontal="right"/>
      <protection locked="0"/>
    </xf>
    <xf numFmtId="10" fontId="0" fillId="0" borderId="26" xfId="0" applyNumberFormat="1" applyBorder="1" applyAlignment="1" applyProtection="1">
      <alignment horizontal="right"/>
      <protection locked="0"/>
    </xf>
    <xf numFmtId="164" fontId="0" fillId="0" borderId="0" xfId="0" applyNumberFormat="1"/>
    <xf numFmtId="0" fontId="9" fillId="0" borderId="21" xfId="0" applyFont="1" applyBorder="1" applyAlignment="1">
      <alignment horizontal="left"/>
    </xf>
    <xf numFmtId="0" fontId="9" fillId="0" borderId="22" xfId="0" applyFont="1" applyBorder="1" applyAlignment="1">
      <alignment horizontal="left"/>
    </xf>
    <xf numFmtId="0" fontId="9" fillId="0" borderId="23" xfId="0" applyFont="1" applyBorder="1" applyAlignment="1">
      <alignment horizontal="left"/>
    </xf>
    <xf numFmtId="0" fontId="0" fillId="9" borderId="0" xfId="0" applyFill="1"/>
    <xf numFmtId="0" fontId="9" fillId="0" borderId="39" xfId="0" applyFont="1" applyBorder="1" applyAlignment="1">
      <alignment horizontal="left"/>
    </xf>
    <xf numFmtId="0" fontId="9" fillId="0" borderId="40" xfId="0" applyFont="1" applyBorder="1" applyAlignment="1">
      <alignment horizontal="left"/>
    </xf>
    <xf numFmtId="0" fontId="9" fillId="0" borderId="41" xfId="0" applyFont="1" applyBorder="1" applyAlignment="1">
      <alignment horizontal="left"/>
    </xf>
    <xf numFmtId="0" fontId="9" fillId="9" borderId="0" xfId="0" applyFont="1" applyFill="1" applyAlignment="1">
      <alignment horizontal="left"/>
    </xf>
    <xf numFmtId="10" fontId="9" fillId="0" borderId="42" xfId="3" applyNumberFormat="1" applyFont="1" applyFill="1" applyBorder="1" applyAlignment="1">
      <alignment horizontal="center"/>
    </xf>
    <xf numFmtId="10" fontId="9" fillId="2" borderId="20" xfId="0" applyNumberFormat="1" applyFont="1" applyFill="1" applyBorder="1" applyProtection="1">
      <protection locked="0"/>
    </xf>
    <xf numFmtId="0" fontId="10" fillId="0" borderId="39" xfId="0" applyFont="1" applyBorder="1" applyAlignment="1">
      <alignment horizontal="left"/>
    </xf>
    <xf numFmtId="0" fontId="10" fillId="0" borderId="40" xfId="0" applyFont="1" applyBorder="1" applyAlignment="1">
      <alignment horizontal="left"/>
    </xf>
    <xf numFmtId="0" fontId="10" fillId="0" borderId="41" xfId="0" applyFont="1" applyBorder="1" applyAlignment="1">
      <alignment horizontal="left"/>
    </xf>
    <xf numFmtId="10" fontId="10" fillId="0" borderId="42" xfId="3" applyNumberFormat="1" applyFont="1" applyFill="1" applyBorder="1" applyAlignment="1">
      <alignment horizontal="center"/>
    </xf>
    <xf numFmtId="0" fontId="9" fillId="0" borderId="0" xfId="0" applyFont="1" applyAlignment="1">
      <alignment horizontal="left"/>
    </xf>
    <xf numFmtId="14" fontId="9" fillId="0" borderId="0" xfId="0" applyNumberFormat="1" applyFont="1" applyAlignment="1">
      <alignment horizontal="center"/>
    </xf>
    <xf numFmtId="10" fontId="9" fillId="0" borderId="42" xfId="3" applyNumberFormat="1" applyFont="1" applyFill="1" applyBorder="1" applyAlignment="1" applyProtection="1">
      <alignment horizontal="center"/>
      <protection locked="0"/>
    </xf>
    <xf numFmtId="10" fontId="9" fillId="0" borderId="0" xfId="3" applyNumberFormat="1" applyFont="1" applyFill="1" applyBorder="1" applyAlignment="1">
      <alignment horizontal="center"/>
    </xf>
    <xf numFmtId="164" fontId="9" fillId="2" borderId="20" xfId="1" applyNumberFormat="1" applyFont="1" applyFill="1" applyBorder="1" applyAlignment="1" applyProtection="1">
      <alignment horizontal="center"/>
      <protection locked="0"/>
    </xf>
    <xf numFmtId="0" fontId="9" fillId="0" borderId="19" xfId="0" applyFont="1" applyBorder="1"/>
    <xf numFmtId="0" fontId="10" fillId="0" borderId="21" xfId="0" applyFont="1" applyBorder="1" applyAlignment="1">
      <alignment horizontal="left"/>
    </xf>
    <xf numFmtId="0" fontId="10" fillId="0" borderId="22" xfId="0" applyFont="1" applyBorder="1" applyAlignment="1">
      <alignment horizontal="left"/>
    </xf>
    <xf numFmtId="0" fontId="10" fillId="0" borderId="23" xfId="0" applyFont="1" applyBorder="1" applyAlignment="1">
      <alignment horizontal="left"/>
    </xf>
    <xf numFmtId="10" fontId="10" fillId="0" borderId="20" xfId="3" applyNumberFormat="1" applyFont="1" applyFill="1" applyBorder="1" applyAlignment="1" applyProtection="1">
      <alignment horizontal="center"/>
      <protection locked="0"/>
    </xf>
    <xf numFmtId="0" fontId="10" fillId="0" borderId="0" xfId="0" applyFont="1" applyAlignment="1">
      <alignment horizontal="left"/>
    </xf>
    <xf numFmtId="10" fontId="10" fillId="0" borderId="0" xfId="3" applyNumberFormat="1" applyFont="1" applyFill="1" applyBorder="1" applyAlignment="1">
      <alignment horizontal="center"/>
    </xf>
    <xf numFmtId="0" fontId="9" fillId="2" borderId="20" xfId="0" applyFont="1" applyFill="1" applyBorder="1" applyProtection="1">
      <protection locked="0"/>
    </xf>
    <xf numFmtId="10" fontId="9" fillId="0" borderId="0" xfId="3" applyNumberFormat="1" applyFont="1" applyFill="1" applyBorder="1" applyAlignment="1" applyProtection="1">
      <alignment horizontal="center"/>
      <protection locked="0"/>
    </xf>
    <xf numFmtId="10" fontId="10" fillId="0" borderId="0" xfId="3" applyNumberFormat="1" applyFont="1" applyFill="1" applyBorder="1" applyAlignment="1" applyProtection="1">
      <alignment horizontal="center"/>
      <protection locked="0"/>
    </xf>
    <xf numFmtId="0" fontId="5" fillId="0" borderId="0" xfId="4" applyFill="1" applyBorder="1" applyAlignment="1">
      <alignment horizontal="left"/>
    </xf>
    <xf numFmtId="164" fontId="10" fillId="0" borderId="19" xfId="1" applyNumberFormat="1" applyFont="1" applyBorder="1"/>
    <xf numFmtId="164" fontId="10" fillId="2" borderId="19" xfId="1" applyNumberFormat="1" applyFont="1" applyFill="1" applyBorder="1" applyProtection="1">
      <protection locked="0"/>
    </xf>
    <xf numFmtId="164" fontId="9" fillId="2" borderId="20" xfId="0" applyNumberFormat="1" applyFont="1" applyFill="1" applyBorder="1" applyProtection="1">
      <protection locked="0"/>
    </xf>
    <xf numFmtId="0" fontId="0" fillId="2" borderId="19" xfId="0" applyFill="1" applyBorder="1" applyProtection="1">
      <protection locked="0"/>
    </xf>
    <xf numFmtId="10" fontId="18" fillId="2" borderId="20" xfId="0" applyNumberFormat="1" applyFont="1" applyFill="1" applyBorder="1" applyProtection="1">
      <protection locked="0"/>
    </xf>
    <xf numFmtId="0" fontId="9" fillId="2" borderId="24" xfId="0" applyFont="1" applyFill="1" applyBorder="1" applyAlignment="1" applyProtection="1">
      <alignment horizontal="center"/>
      <protection locked="0"/>
    </xf>
    <xf numFmtId="0" fontId="9" fillId="2" borderId="24" xfId="0" applyFont="1" applyFill="1" applyBorder="1" applyProtection="1">
      <protection locked="0"/>
    </xf>
    <xf numFmtId="164" fontId="9" fillId="2" borderId="24" xfId="1" applyNumberFormat="1" applyFont="1" applyFill="1" applyBorder="1" applyAlignment="1" applyProtection="1">
      <protection locked="0"/>
    </xf>
    <xf numFmtId="164" fontId="9" fillId="2" borderId="20" xfId="1" applyNumberFormat="1" applyFont="1" applyFill="1" applyBorder="1" applyAlignment="1" applyProtection="1">
      <protection locked="0"/>
    </xf>
    <xf numFmtId="164" fontId="9" fillId="0" borderId="24" xfId="1" applyNumberFormat="1" applyFont="1" applyBorder="1" applyAlignment="1"/>
    <xf numFmtId="164" fontId="9" fillId="0" borderId="20" xfId="1" applyNumberFormat="1" applyFont="1" applyBorder="1" applyAlignment="1"/>
    <xf numFmtId="3" fontId="9" fillId="2" borderId="31" xfId="2" applyNumberFormat="1" applyFont="1" applyFill="1" applyBorder="1" applyAlignment="1" applyProtection="1">
      <protection locked="0"/>
    </xf>
    <xf numFmtId="3" fontId="9" fillId="2" borderId="27" xfId="2" applyNumberFormat="1" applyFont="1" applyFill="1" applyBorder="1" applyAlignment="1" applyProtection="1">
      <protection locked="0"/>
    </xf>
    <xf numFmtId="0" fontId="0" fillId="0" borderId="0" xfId="0" applyProtection="1">
      <protection locked="0"/>
    </xf>
    <xf numFmtId="0" fontId="9" fillId="0" borderId="19" xfId="0" applyFont="1" applyBorder="1" applyAlignment="1">
      <alignment horizontal="right"/>
    </xf>
    <xf numFmtId="10" fontId="10" fillId="2" borderId="19" xfId="0" applyNumberFormat="1" applyFont="1" applyFill="1" applyBorder="1" applyProtection="1">
      <protection locked="0"/>
    </xf>
    <xf numFmtId="0" fontId="0" fillId="0" borderId="19" xfId="0" applyBorder="1"/>
    <xf numFmtId="0" fontId="3" fillId="0" borderId="0" xfId="0" applyFont="1"/>
    <xf numFmtId="0" fontId="3" fillId="0" borderId="0" xfId="0" applyFont="1" applyAlignment="1">
      <alignment horizontal="center"/>
    </xf>
    <xf numFmtId="0" fontId="24" fillId="0" borderId="33" xfId="0" applyFont="1" applyBorder="1" applyAlignment="1">
      <alignment horizontal="right"/>
    </xf>
    <xf numFmtId="0" fontId="10" fillId="0" borderId="33" xfId="0" applyFont="1" applyBorder="1" applyAlignment="1">
      <alignment horizontal="right"/>
    </xf>
    <xf numFmtId="0" fontId="10" fillId="0" borderId="34" xfId="0" applyFont="1" applyBorder="1" applyAlignment="1">
      <alignment horizontal="right"/>
    </xf>
    <xf numFmtId="0" fontId="10" fillId="0" borderId="18" xfId="0" applyFont="1" applyBorder="1"/>
    <xf numFmtId="0" fontId="10" fillId="0" borderId="19" xfId="0" applyFont="1" applyBorder="1"/>
    <xf numFmtId="0" fontId="9" fillId="0" borderId="18" xfId="0" applyFont="1" applyBorder="1"/>
    <xf numFmtId="10" fontId="17" fillId="0" borderId="19" xfId="0" applyNumberFormat="1" applyFont="1" applyBorder="1"/>
    <xf numFmtId="0" fontId="9" fillId="0" borderId="25" xfId="0" applyFont="1" applyBorder="1"/>
    <xf numFmtId="10" fontId="17" fillId="0" borderId="26" xfId="0" applyNumberFormat="1" applyFont="1" applyBorder="1"/>
    <xf numFmtId="0" fontId="24" fillId="0" borderId="14" xfId="0" applyFont="1" applyBorder="1"/>
    <xf numFmtId="0" fontId="17" fillId="0" borderId="19" xfId="0" applyFont="1" applyBorder="1"/>
    <xf numFmtId="164" fontId="9" fillId="0" borderId="14" xfId="1" applyNumberFormat="1" applyFont="1" applyBorder="1"/>
    <xf numFmtId="0" fontId="24" fillId="0" borderId="19" xfId="0" applyFont="1" applyBorder="1"/>
    <xf numFmtId="166" fontId="17" fillId="0" borderId="19" xfId="3" applyNumberFormat="1" applyFont="1" applyBorder="1"/>
    <xf numFmtId="166" fontId="17" fillId="0" borderId="26" xfId="3" applyNumberFormat="1" applyFont="1" applyBorder="1"/>
    <xf numFmtId="0" fontId="17" fillId="0" borderId="26" xfId="0" applyFont="1" applyBorder="1"/>
    <xf numFmtId="0" fontId="10" fillId="0" borderId="13" xfId="0" applyFont="1" applyBorder="1"/>
    <xf numFmtId="0" fontId="9" fillId="0" borderId="13" xfId="0" applyFont="1" applyBorder="1"/>
    <xf numFmtId="0" fontId="9" fillId="0" borderId="14" xfId="0" applyFont="1" applyBorder="1"/>
    <xf numFmtId="0" fontId="9" fillId="0" borderId="26" xfId="0" applyFont="1" applyBorder="1"/>
    <xf numFmtId="0" fontId="13" fillId="0" borderId="18" xfId="0" applyFont="1" applyBorder="1" applyAlignment="1">
      <alignment horizontal="left" indent="1"/>
    </xf>
    <xf numFmtId="0" fontId="13" fillId="0" borderId="19" xfId="0" applyFont="1" applyBorder="1"/>
    <xf numFmtId="43" fontId="13" fillId="0" borderId="19" xfId="1" applyFont="1" applyBorder="1"/>
    <xf numFmtId="43" fontId="13" fillId="0" borderId="20" xfId="1" applyFont="1" applyBorder="1"/>
    <xf numFmtId="0" fontId="9" fillId="0" borderId="35" xfId="0" applyFont="1" applyBorder="1"/>
    <xf numFmtId="0" fontId="9" fillId="0" borderId="36" xfId="0" applyFont="1" applyBorder="1"/>
    <xf numFmtId="164" fontId="9" fillId="0" borderId="36" xfId="1" applyNumberFormat="1" applyFont="1" applyBorder="1"/>
    <xf numFmtId="164" fontId="9" fillId="0" borderId="42" xfId="1" applyNumberFormat="1" applyFont="1" applyBorder="1"/>
    <xf numFmtId="0" fontId="10" fillId="10" borderId="32" xfId="0" applyFont="1" applyFill="1" applyBorder="1"/>
    <xf numFmtId="0" fontId="24" fillId="10" borderId="33" xfId="0" applyFont="1" applyFill="1" applyBorder="1" applyAlignment="1">
      <alignment horizontal="right"/>
    </xf>
    <xf numFmtId="0" fontId="10" fillId="10" borderId="33" xfId="0" applyFont="1" applyFill="1" applyBorder="1" applyAlignment="1">
      <alignment horizontal="right"/>
    </xf>
    <xf numFmtId="0" fontId="10" fillId="10" borderId="34" xfId="0" applyFont="1" applyFill="1" applyBorder="1" applyAlignment="1">
      <alignment horizontal="right"/>
    </xf>
    <xf numFmtId="0" fontId="9" fillId="2" borderId="18" xfId="0" applyFont="1" applyFill="1" applyBorder="1" applyProtection="1">
      <protection locked="0"/>
    </xf>
    <xf numFmtId="10" fontId="17" fillId="2" borderId="19" xfId="0" applyNumberFormat="1" applyFont="1" applyFill="1" applyBorder="1" applyProtection="1">
      <protection locked="0"/>
    </xf>
    <xf numFmtId="0" fontId="9" fillId="2" borderId="25" xfId="0" applyFont="1" applyFill="1" applyBorder="1" applyProtection="1">
      <protection locked="0"/>
    </xf>
    <xf numFmtId="10" fontId="17" fillId="2" borderId="26" xfId="0" applyNumberFormat="1" applyFont="1" applyFill="1" applyBorder="1" applyProtection="1">
      <protection locked="0"/>
    </xf>
    <xf numFmtId="10" fontId="17" fillId="0" borderId="14" xfId="0" applyNumberFormat="1" applyFont="1" applyBorder="1"/>
    <xf numFmtId="0" fontId="10" fillId="6" borderId="13" xfId="0" applyFont="1" applyFill="1" applyBorder="1"/>
    <xf numFmtId="0" fontId="24" fillId="6" borderId="33" xfId="0" applyFont="1" applyFill="1" applyBorder="1" applyAlignment="1">
      <alignment horizontal="right"/>
    </xf>
    <xf numFmtId="0" fontId="10" fillId="6" borderId="33" xfId="0" applyFont="1" applyFill="1" applyBorder="1" applyAlignment="1">
      <alignment horizontal="right"/>
    </xf>
    <xf numFmtId="0" fontId="10" fillId="6" borderId="34" xfId="0" applyFont="1" applyFill="1" applyBorder="1" applyAlignment="1">
      <alignment horizontal="right"/>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164" fontId="0" fillId="0" borderId="0" xfId="1" applyNumberFormat="1" applyFont="1"/>
    <xf numFmtId="167" fontId="0" fillId="0" borderId="0" xfId="3" applyNumberFormat="1" applyFont="1"/>
    <xf numFmtId="6" fontId="0" fillId="0" borderId="0" xfId="0" applyNumberFormat="1"/>
    <xf numFmtId="0" fontId="3" fillId="0" borderId="0" xfId="0" applyFont="1" applyAlignment="1">
      <alignment horizontal="right"/>
    </xf>
    <xf numFmtId="168" fontId="0" fillId="0" borderId="0" xfId="0" applyNumberFormat="1"/>
    <xf numFmtId="167" fontId="9" fillId="0" borderId="24" xfId="3" applyNumberFormat="1" applyFont="1" applyFill="1" applyBorder="1" applyAlignment="1" applyProtection="1"/>
    <xf numFmtId="164" fontId="9" fillId="0" borderId="24" xfId="1" applyNumberFormat="1" applyFont="1" applyFill="1" applyBorder="1" applyAlignment="1" applyProtection="1"/>
    <xf numFmtId="43" fontId="0" fillId="2" borderId="4" xfId="0" applyNumberFormat="1" applyFill="1" applyBorder="1" applyProtection="1">
      <protection locked="0"/>
    </xf>
    <xf numFmtId="164" fontId="9" fillId="0" borderId="20" xfId="1" applyNumberFormat="1" applyFont="1" applyBorder="1" applyProtection="1"/>
    <xf numFmtId="164" fontId="10" fillId="0" borderId="27" xfId="1" applyNumberFormat="1" applyFont="1" applyBorder="1" applyProtection="1"/>
    <xf numFmtId="164" fontId="10" fillId="0" borderId="31" xfId="1" applyNumberFormat="1" applyFont="1" applyBorder="1" applyProtection="1"/>
    <xf numFmtId="164" fontId="10" fillId="0" borderId="26" xfId="1" applyNumberFormat="1" applyFont="1" applyBorder="1" applyProtection="1"/>
    <xf numFmtId="164" fontId="9" fillId="5" borderId="19" xfId="1" applyNumberFormat="1" applyFont="1" applyFill="1" applyBorder="1" applyProtection="1"/>
    <xf numFmtId="0" fontId="10" fillId="0" borderId="19" xfId="0" applyFont="1" applyBorder="1" applyAlignment="1">
      <alignment horizontal="right"/>
    </xf>
    <xf numFmtId="0" fontId="10" fillId="0" borderId="20" xfId="0" applyFont="1" applyBorder="1" applyAlignment="1">
      <alignment horizontal="right"/>
    </xf>
    <xf numFmtId="164" fontId="9" fillId="0" borderId="19" xfId="0" applyNumberFormat="1" applyFont="1" applyBorder="1"/>
    <xf numFmtId="164" fontId="9" fillId="0" borderId="20" xfId="0" applyNumberFormat="1" applyFont="1" applyBorder="1"/>
    <xf numFmtId="2" fontId="9" fillId="0" borderId="19" xfId="0" applyNumberFormat="1" applyFont="1" applyBorder="1"/>
    <xf numFmtId="2" fontId="9" fillId="0" borderId="20" xfId="0" applyNumberFormat="1" applyFont="1" applyBorder="1"/>
    <xf numFmtId="167" fontId="18" fillId="0" borderId="20" xfId="0" applyNumberFormat="1" applyFont="1" applyBorder="1" applyAlignment="1">
      <alignment wrapText="1"/>
    </xf>
    <xf numFmtId="0" fontId="0" fillId="0" borderId="26" xfId="0" applyBorder="1"/>
    <xf numFmtId="0" fontId="10" fillId="0" borderId="38" xfId="0" applyFont="1" applyBorder="1" applyAlignment="1">
      <alignment horizontal="right"/>
    </xf>
    <xf numFmtId="164" fontId="10" fillId="0" borderId="42" xfId="1" applyNumberFormat="1" applyFont="1" applyBorder="1" applyProtection="1"/>
    <xf numFmtId="164" fontId="9" fillId="0" borderId="20" xfId="1" applyNumberFormat="1" applyFont="1" applyFill="1" applyBorder="1" applyProtection="1"/>
    <xf numFmtId="10" fontId="9" fillId="0" borderId="20" xfId="0" applyNumberFormat="1" applyFont="1" applyBorder="1"/>
    <xf numFmtId="164" fontId="9" fillId="0" borderId="19" xfId="1" applyNumberFormat="1" applyFont="1" applyFill="1" applyBorder="1" applyProtection="1"/>
    <xf numFmtId="10" fontId="9" fillId="0" borderId="19" xfId="0" applyNumberFormat="1" applyFont="1" applyBorder="1"/>
    <xf numFmtId="164" fontId="10" fillId="0" borderId="19" xfId="1" applyNumberFormat="1" applyFont="1" applyBorder="1" applyProtection="1"/>
    <xf numFmtId="164" fontId="3" fillId="0" borderId="26" xfId="0" applyNumberFormat="1" applyFont="1" applyBorder="1"/>
    <xf numFmtId="0" fontId="9" fillId="2" borderId="20" xfId="0" applyFont="1" applyFill="1" applyBorder="1" applyAlignment="1" applyProtection="1">
      <alignment horizontal="center"/>
      <protection locked="0"/>
    </xf>
    <xf numFmtId="164" fontId="9" fillId="0" borderId="20" xfId="1" applyNumberFormat="1" applyFont="1" applyFill="1" applyBorder="1" applyAlignment="1" applyProtection="1"/>
    <xf numFmtId="0" fontId="10" fillId="0" borderId="43" xfId="0" applyFont="1" applyBorder="1" applyAlignment="1">
      <alignment horizontal="center"/>
    </xf>
    <xf numFmtId="0" fontId="10" fillId="0" borderId="34" xfId="0" applyFont="1" applyBorder="1" applyAlignment="1">
      <alignment horizontal="center"/>
    </xf>
    <xf numFmtId="164" fontId="9" fillId="0" borderId="24" xfId="1" applyNumberFormat="1" applyFont="1" applyFill="1" applyBorder="1" applyAlignment="1"/>
    <xf numFmtId="10" fontId="0" fillId="0" borderId="27" xfId="3" applyNumberFormat="1" applyFont="1" applyFill="1" applyBorder="1" applyProtection="1">
      <protection locked="0"/>
    </xf>
    <xf numFmtId="164" fontId="9" fillId="0" borderId="20" xfId="1" applyNumberFormat="1" applyFont="1" applyFill="1" applyBorder="1" applyAlignment="1"/>
    <xf numFmtId="10" fontId="9" fillId="0" borderId="20" xfId="3" applyNumberFormat="1" applyFont="1" applyFill="1" applyBorder="1" applyAlignment="1" applyProtection="1"/>
    <xf numFmtId="0" fontId="14" fillId="0" borderId="0" xfId="0" applyFont="1" applyAlignment="1">
      <alignment horizontal="center" wrapText="1"/>
    </xf>
    <xf numFmtId="10" fontId="9" fillId="2" borderId="42" xfId="3" applyNumberFormat="1" applyFont="1" applyFill="1" applyBorder="1" applyAlignment="1" applyProtection="1">
      <alignment horizontal="center"/>
      <protection locked="0"/>
    </xf>
    <xf numFmtId="14" fontId="9" fillId="2" borderId="20" xfId="0" applyNumberFormat="1" applyFont="1" applyFill="1" applyBorder="1" applyAlignment="1" applyProtection="1">
      <alignment horizontal="center"/>
      <protection locked="0"/>
    </xf>
    <xf numFmtId="0" fontId="7" fillId="2" borderId="22" xfId="0" applyFont="1" applyFill="1" applyBorder="1" applyAlignment="1" applyProtection="1">
      <alignment horizontal="left"/>
      <protection locked="0"/>
    </xf>
    <xf numFmtId="169" fontId="0" fillId="0" borderId="0" xfId="0" applyNumberFormat="1"/>
    <xf numFmtId="170" fontId="0" fillId="0" borderId="0" xfId="0" applyNumberFormat="1"/>
    <xf numFmtId="0" fontId="0" fillId="0" borderId="32" xfId="0" applyBorder="1"/>
    <xf numFmtId="0" fontId="10" fillId="0" borderId="33" xfId="0" applyFont="1" applyBorder="1"/>
    <xf numFmtId="0" fontId="0" fillId="0" borderId="35" xfId="0" applyBorder="1"/>
    <xf numFmtId="0" fontId="0" fillId="0" borderId="36" xfId="0" applyBorder="1"/>
    <xf numFmtId="169" fontId="0" fillId="0" borderId="33" xfId="2" applyNumberFormat="1" applyFont="1" applyBorder="1"/>
    <xf numFmtId="0" fontId="10" fillId="0" borderId="32" xfId="0" applyFont="1" applyBorder="1"/>
    <xf numFmtId="0" fontId="10" fillId="0" borderId="25" xfId="0" applyFont="1" applyBorder="1"/>
    <xf numFmtId="0" fontId="10" fillId="0" borderId="44" xfId="0" applyFont="1" applyBorder="1"/>
    <xf numFmtId="0" fontId="2" fillId="3" borderId="10" xfId="0" applyFont="1" applyFill="1" applyBorder="1"/>
    <xf numFmtId="0" fontId="2" fillId="3" borderId="11" xfId="0" applyFont="1" applyFill="1" applyBorder="1"/>
    <xf numFmtId="0" fontId="2" fillId="3" borderId="12" xfId="0" applyFont="1" applyFill="1" applyBorder="1"/>
    <xf numFmtId="165" fontId="0" fillId="0" borderId="0" xfId="0" applyNumberFormat="1"/>
    <xf numFmtId="44" fontId="0" fillId="0" borderId="0" xfId="0" applyNumberFormat="1"/>
    <xf numFmtId="10" fontId="0" fillId="0" borderId="0" xfId="3" applyNumberFormat="1" applyFont="1"/>
    <xf numFmtId="164" fontId="10" fillId="0" borderId="26" xfId="0" applyNumberFormat="1" applyFont="1" applyBorder="1" applyAlignment="1">
      <alignment horizontal="center"/>
    </xf>
    <xf numFmtId="0" fontId="10" fillId="0" borderId="17" xfId="0" applyFont="1" applyBorder="1"/>
    <xf numFmtId="0" fontId="0" fillId="0" borderId="17" xfId="0" applyBorder="1"/>
    <xf numFmtId="0" fontId="0" fillId="0" borderId="41" xfId="0" applyBorder="1"/>
    <xf numFmtId="0" fontId="10" fillId="0" borderId="43" xfId="0" applyFont="1" applyBorder="1"/>
    <xf numFmtId="0" fontId="0" fillId="0" borderId="46" xfId="0" applyBorder="1"/>
    <xf numFmtId="0" fontId="10" fillId="0" borderId="35" xfId="0" applyFont="1" applyBorder="1"/>
    <xf numFmtId="0" fontId="10" fillId="0" borderId="41" xfId="0" applyFont="1" applyBorder="1"/>
    <xf numFmtId="10" fontId="0" fillId="0" borderId="36" xfId="3" applyNumberFormat="1" applyFont="1" applyBorder="1"/>
    <xf numFmtId="44" fontId="0" fillId="0" borderId="19" xfId="2" applyFont="1" applyBorder="1"/>
    <xf numFmtId="0" fontId="10" fillId="0" borderId="47" xfId="0" applyFont="1" applyBorder="1"/>
    <xf numFmtId="0" fontId="10" fillId="6" borderId="18" xfId="0" applyFont="1" applyFill="1" applyBorder="1" applyAlignment="1">
      <alignment horizontal="left" wrapText="1"/>
    </xf>
    <xf numFmtId="0" fontId="10" fillId="6" borderId="19" xfId="0" applyFont="1" applyFill="1" applyBorder="1" applyAlignment="1">
      <alignment horizontal="left" wrapText="1"/>
    </xf>
    <xf numFmtId="0" fontId="0" fillId="0" borderId="18" xfId="0" applyBorder="1" applyAlignment="1">
      <alignment horizontal="left"/>
    </xf>
    <xf numFmtId="0" fontId="0" fillId="0" borderId="19" xfId="0" applyBorder="1" applyAlignment="1">
      <alignment horizontal="left"/>
    </xf>
    <xf numFmtId="44" fontId="0" fillId="0" borderId="26" xfId="2" applyFont="1" applyBorder="1"/>
    <xf numFmtId="0" fontId="0" fillId="0" borderId="33" xfId="0" applyBorder="1"/>
    <xf numFmtId="0" fontId="0" fillId="0" borderId="18" xfId="0" applyBorder="1"/>
    <xf numFmtId="0" fontId="0" fillId="0" borderId="25" xfId="0" applyBorder="1"/>
    <xf numFmtId="9" fontId="0" fillId="0" borderId="33" xfId="3" applyFont="1" applyBorder="1"/>
    <xf numFmtId="9" fontId="0" fillId="0" borderId="34" xfId="3" applyFont="1" applyBorder="1"/>
    <xf numFmtId="44" fontId="0" fillId="0" borderId="27" xfId="2" applyFont="1" applyBorder="1"/>
    <xf numFmtId="169" fontId="0" fillId="0" borderId="34" xfId="2" applyNumberFormat="1" applyFont="1" applyBorder="1"/>
    <xf numFmtId="10" fontId="0" fillId="0" borderId="42" xfId="3" applyNumberFormat="1" applyFont="1" applyBorder="1"/>
    <xf numFmtId="43" fontId="0" fillId="0" borderId="26" xfId="2" applyNumberFormat="1" applyFont="1" applyBorder="1"/>
    <xf numFmtId="0" fontId="10" fillId="0" borderId="34" xfId="0" applyFont="1" applyBorder="1"/>
    <xf numFmtId="0" fontId="0" fillId="0" borderId="10" xfId="0" applyBorder="1"/>
    <xf numFmtId="0" fontId="0" fillId="0" borderId="11" xfId="0" applyBorder="1"/>
    <xf numFmtId="0" fontId="0" fillId="2" borderId="22" xfId="3" applyNumberFormat="1" applyFont="1" applyFill="1" applyBorder="1" applyAlignment="1" applyProtection="1">
      <protection locked="0"/>
    </xf>
    <xf numFmtId="0" fontId="0" fillId="2" borderId="23" xfId="3" applyNumberFormat="1" applyFont="1" applyFill="1" applyBorder="1" applyAlignment="1" applyProtection="1">
      <protection locked="0"/>
    </xf>
    <xf numFmtId="0" fontId="7" fillId="9" borderId="22" xfId="0" applyFont="1" applyFill="1" applyBorder="1" applyAlignment="1" applyProtection="1">
      <alignment horizontal="left"/>
      <protection locked="0"/>
    </xf>
    <xf numFmtId="0" fontId="5" fillId="2" borderId="4" xfId="4" applyFill="1" applyBorder="1" applyProtection="1">
      <protection locked="0"/>
    </xf>
    <xf numFmtId="0" fontId="5" fillId="2" borderId="4" xfId="4" applyNumberFormat="1" applyFill="1" applyBorder="1" applyProtection="1">
      <protection locked="0"/>
    </xf>
    <xf numFmtId="164" fontId="0" fillId="2" borderId="4" xfId="0" applyNumberFormat="1" applyFill="1" applyBorder="1" applyProtection="1">
      <protection locked="0"/>
    </xf>
    <xf numFmtId="10" fontId="0" fillId="2" borderId="4" xfId="3" applyNumberFormat="1" applyFont="1" applyFill="1" applyBorder="1" applyProtection="1">
      <protection locked="0"/>
    </xf>
    <xf numFmtId="165" fontId="0" fillId="2" borderId="4" xfId="1" applyNumberFormat="1" applyFont="1" applyFill="1" applyBorder="1" applyAlignment="1" applyProtection="1">
      <protection locked="0"/>
    </xf>
    <xf numFmtId="0" fontId="3" fillId="0" borderId="25" xfId="0" applyFont="1" applyBorder="1"/>
    <xf numFmtId="0" fontId="0" fillId="0" borderId="42" xfId="0" applyBorder="1"/>
    <xf numFmtId="0" fontId="0" fillId="0" borderId="6" xfId="0" applyBorder="1"/>
    <xf numFmtId="0" fontId="0" fillId="0" borderId="7" xfId="0" applyBorder="1"/>
    <xf numFmtId="0" fontId="10" fillId="0" borderId="26" xfId="0" applyFont="1" applyBorder="1"/>
    <xf numFmtId="0" fontId="0" fillId="0" borderId="4" xfId="0" applyBorder="1"/>
    <xf numFmtId="165" fontId="0" fillId="0" borderId="33" xfId="2" applyNumberFormat="1" applyFont="1" applyBorder="1"/>
    <xf numFmtId="165" fontId="0" fillId="0" borderId="34" xfId="2" applyNumberFormat="1" applyFont="1" applyBorder="1"/>
    <xf numFmtId="165" fontId="0" fillId="0" borderId="19" xfId="2" applyNumberFormat="1" applyFont="1" applyBorder="1"/>
    <xf numFmtId="165" fontId="0" fillId="0" borderId="20" xfId="2" applyNumberFormat="1" applyFont="1" applyBorder="1"/>
    <xf numFmtId="165" fontId="0" fillId="2" borderId="36" xfId="2" applyNumberFormat="1" applyFont="1" applyFill="1" applyBorder="1"/>
    <xf numFmtId="165" fontId="0" fillId="2" borderId="42" xfId="2" applyNumberFormat="1" applyFont="1" applyFill="1" applyBorder="1"/>
    <xf numFmtId="165" fontId="0" fillId="0" borderId="26" xfId="0" applyNumberFormat="1" applyBorder="1"/>
    <xf numFmtId="165" fontId="0" fillId="0" borderId="27" xfId="0" applyNumberFormat="1" applyBorder="1"/>
    <xf numFmtId="0" fontId="0" fillId="0" borderId="1" xfId="0" applyBorder="1"/>
    <xf numFmtId="0" fontId="0" fillId="0" borderId="2" xfId="0" applyBorder="1"/>
    <xf numFmtId="164" fontId="0" fillId="0" borderId="20" xfId="0" applyNumberFormat="1" applyBorder="1"/>
    <xf numFmtId="164" fontId="0" fillId="0" borderId="26" xfId="0" applyNumberFormat="1" applyBorder="1"/>
    <xf numFmtId="164" fontId="0" fillId="0" borderId="27" xfId="0" applyNumberFormat="1" applyBorder="1"/>
    <xf numFmtId="0" fontId="0" fillId="0" borderId="13" xfId="0" applyBorder="1"/>
    <xf numFmtId="9" fontId="10" fillId="0" borderId="48" xfId="0" applyNumberFormat="1" applyFont="1" applyBorder="1"/>
    <xf numFmtId="0" fontId="3" fillId="0" borderId="44" xfId="0" applyFont="1" applyBorder="1"/>
    <xf numFmtId="0" fontId="3" fillId="0" borderId="13" xfId="0" applyFont="1" applyBorder="1"/>
    <xf numFmtId="0" fontId="0" fillId="0" borderId="14" xfId="0" applyBorder="1"/>
    <xf numFmtId="9" fontId="0" fillId="0" borderId="14" xfId="3" applyFont="1" applyBorder="1"/>
    <xf numFmtId="9" fontId="0" fillId="0" borderId="38" xfId="3" applyFont="1" applyBorder="1"/>
    <xf numFmtId="164" fontId="4" fillId="14" borderId="19" xfId="7" applyNumberFormat="1" applyBorder="1"/>
    <xf numFmtId="164" fontId="0" fillId="0" borderId="43" xfId="1" applyNumberFormat="1" applyFont="1" applyBorder="1"/>
    <xf numFmtId="164" fontId="0" fillId="0" borderId="24" xfId="1" applyNumberFormat="1" applyFont="1" applyBorder="1"/>
    <xf numFmtId="164" fontId="4" fillId="14" borderId="24" xfId="7" applyNumberFormat="1" applyBorder="1"/>
    <xf numFmtId="164" fontId="0" fillId="0" borderId="31" xfId="0" applyNumberFormat="1" applyBorder="1"/>
    <xf numFmtId="164" fontId="0" fillId="0" borderId="33" xfId="0" applyNumberFormat="1" applyBorder="1"/>
    <xf numFmtId="164" fontId="0" fillId="0" borderId="34" xfId="0" applyNumberFormat="1" applyBorder="1"/>
    <xf numFmtId="164" fontId="0" fillId="0" borderId="25" xfId="0" applyNumberFormat="1" applyBorder="1"/>
    <xf numFmtId="164" fontId="4" fillId="14" borderId="23" xfId="7" applyNumberFormat="1" applyBorder="1"/>
    <xf numFmtId="164" fontId="0" fillId="0" borderId="43" xfId="0" applyNumberFormat="1" applyBorder="1"/>
    <xf numFmtId="164" fontId="0" fillId="0" borderId="46" xfId="1" applyNumberFormat="1" applyFont="1" applyBorder="1"/>
    <xf numFmtId="10" fontId="10" fillId="2" borderId="38" xfId="0" applyNumberFormat="1" applyFont="1" applyFill="1" applyBorder="1"/>
    <xf numFmtId="2" fontId="10" fillId="2" borderId="38" xfId="0" applyNumberFormat="1" applyFont="1" applyFill="1" applyBorder="1"/>
    <xf numFmtId="1" fontId="10" fillId="2" borderId="38" xfId="0" applyNumberFormat="1" applyFont="1" applyFill="1" applyBorder="1"/>
    <xf numFmtId="9" fontId="10" fillId="2" borderId="38" xfId="0" applyNumberFormat="1" applyFont="1" applyFill="1" applyBorder="1"/>
    <xf numFmtId="0" fontId="10" fillId="2" borderId="38" xfId="0" applyFont="1" applyFill="1" applyBorder="1" applyAlignment="1">
      <alignment horizontal="right"/>
    </xf>
    <xf numFmtId="164" fontId="0" fillId="0" borderId="20" xfId="1" applyNumberFormat="1" applyFont="1" applyBorder="1"/>
    <xf numFmtId="164" fontId="4" fillId="14" borderId="40" xfId="7" applyNumberFormat="1" applyBorder="1"/>
    <xf numFmtId="0" fontId="10" fillId="0" borderId="16" xfId="0" applyFont="1" applyBorder="1"/>
    <xf numFmtId="170" fontId="0" fillId="0" borderId="34" xfId="2" applyNumberFormat="1" applyFont="1" applyBorder="1"/>
    <xf numFmtId="0" fontId="10" fillId="0" borderId="29" xfId="0" applyFont="1" applyBorder="1"/>
    <xf numFmtId="169" fontId="0" fillId="0" borderId="27" xfId="2" applyNumberFormat="1" applyFont="1" applyBorder="1"/>
    <xf numFmtId="0" fontId="10" fillId="0" borderId="49" xfId="0" applyFont="1" applyBorder="1"/>
    <xf numFmtId="0" fontId="10" fillId="0" borderId="50" xfId="0" applyFont="1" applyBorder="1"/>
    <xf numFmtId="165" fontId="0" fillId="0" borderId="50" xfId="2" applyNumberFormat="1" applyFont="1" applyBorder="1"/>
    <xf numFmtId="165" fontId="0" fillId="0" borderId="51" xfId="2" applyNumberFormat="1" applyFont="1" applyBorder="1"/>
    <xf numFmtId="165" fontId="9" fillId="0" borderId="26" xfId="3" applyNumberFormat="1" applyFont="1" applyBorder="1" applyAlignment="1">
      <alignment horizontal="center"/>
    </xf>
    <xf numFmtId="165" fontId="9" fillId="0" borderId="27" xfId="3" applyNumberFormat="1" applyFont="1" applyBorder="1" applyAlignment="1">
      <alignment horizontal="center"/>
    </xf>
    <xf numFmtId="164" fontId="9" fillId="9" borderId="24" xfId="1" applyNumberFormat="1" applyFont="1" applyFill="1" applyBorder="1" applyProtection="1">
      <protection locked="0"/>
    </xf>
    <xf numFmtId="10" fontId="3" fillId="0" borderId="45" xfId="3" applyNumberFormat="1" applyFont="1" applyBorder="1"/>
    <xf numFmtId="10" fontId="3" fillId="0" borderId="48" xfId="3" applyNumberFormat="1" applyFont="1" applyBorder="1"/>
    <xf numFmtId="165" fontId="0" fillId="0" borderId="36" xfId="2" applyNumberFormat="1" applyFont="1" applyBorder="1"/>
    <xf numFmtId="165" fontId="0" fillId="0" borderId="42" xfId="2" applyNumberFormat="1" applyFont="1" applyBorder="1"/>
    <xf numFmtId="0" fontId="3" fillId="0" borderId="45" xfId="0" applyFont="1" applyBorder="1"/>
    <xf numFmtId="165" fontId="3" fillId="0" borderId="45" xfId="2" applyNumberFormat="1" applyFont="1" applyBorder="1"/>
    <xf numFmtId="165" fontId="3" fillId="0" borderId="48" xfId="2" applyNumberFormat="1" applyFont="1" applyBorder="1"/>
    <xf numFmtId="10" fontId="9" fillId="9" borderId="33" xfId="3" applyNumberFormat="1" applyFont="1" applyFill="1" applyBorder="1" applyAlignment="1">
      <alignment horizontal="center"/>
    </xf>
    <xf numFmtId="10" fontId="0" fillId="9" borderId="33" xfId="0" applyNumberFormat="1" applyFill="1" applyBorder="1" applyAlignment="1">
      <alignment horizontal="center"/>
    </xf>
    <xf numFmtId="10" fontId="1" fillId="9" borderId="33" xfId="5" applyNumberFormat="1" applyFill="1" applyBorder="1" applyAlignment="1">
      <alignment horizontal="center"/>
    </xf>
    <xf numFmtId="10" fontId="1" fillId="9" borderId="33" xfId="3" applyNumberFormat="1" applyFill="1" applyBorder="1" applyAlignment="1">
      <alignment horizontal="center"/>
    </xf>
    <xf numFmtId="10" fontId="1" fillId="9" borderId="34" xfId="3" applyNumberFormat="1" applyFill="1" applyBorder="1" applyAlignment="1">
      <alignment horizontal="center"/>
    </xf>
    <xf numFmtId="0" fontId="5" fillId="0" borderId="0" xfId="4"/>
    <xf numFmtId="0" fontId="2" fillId="0" borderId="0" xfId="0" applyFont="1"/>
    <xf numFmtId="0" fontId="5" fillId="0" borderId="0" xfId="4" applyAlignment="1"/>
    <xf numFmtId="0" fontId="5" fillId="0" borderId="0" xfId="4" applyAlignment="1">
      <alignment horizontal="left"/>
    </xf>
    <xf numFmtId="164" fontId="1" fillId="12" borderId="24" xfId="5" applyNumberFormat="1" applyBorder="1" applyProtection="1">
      <protection locked="0"/>
    </xf>
    <xf numFmtId="0" fontId="0" fillId="2" borderId="21" xfId="3" applyNumberFormat="1" applyFont="1" applyFill="1" applyBorder="1" applyAlignment="1" applyProtection="1">
      <protection locked="0"/>
    </xf>
    <xf numFmtId="164" fontId="0" fillId="2" borderId="0" xfId="1" applyNumberFormat="1" applyFont="1" applyFill="1" applyBorder="1" applyProtection="1">
      <protection locked="0"/>
    </xf>
    <xf numFmtId="0" fontId="3" fillId="2" borderId="0" xfId="0" applyFont="1" applyFill="1" applyProtection="1">
      <protection locked="0"/>
    </xf>
    <xf numFmtId="0" fontId="0" fillId="2" borderId="0" xfId="1" applyNumberFormat="1" applyFont="1" applyFill="1" applyBorder="1" applyProtection="1">
      <protection locked="0"/>
    </xf>
    <xf numFmtId="0" fontId="3" fillId="2" borderId="0" xfId="1" applyNumberFormat="1" applyFont="1" applyFill="1" applyBorder="1" applyProtection="1">
      <protection locked="0"/>
    </xf>
    <xf numFmtId="164" fontId="0" fillId="2" borderId="0" xfId="0" applyNumberFormat="1" applyFill="1" applyProtection="1">
      <protection locked="0"/>
    </xf>
    <xf numFmtId="0" fontId="0" fillId="2" borderId="0" xfId="3" applyNumberFormat="1" applyFont="1" applyFill="1" applyBorder="1" applyProtection="1">
      <protection locked="0"/>
    </xf>
    <xf numFmtId="43" fontId="0" fillId="2" borderId="0" xfId="0" applyNumberFormat="1" applyFill="1" applyProtection="1">
      <protection locked="0"/>
    </xf>
    <xf numFmtId="0" fontId="5" fillId="2" borderId="0" xfId="4" applyFill="1" applyBorder="1" applyProtection="1">
      <protection locked="0"/>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0" xfId="0" applyFont="1" applyFill="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0" fillId="0" borderId="18" xfId="0" applyBorder="1" applyAlignment="1">
      <alignment horizontal="left"/>
    </xf>
    <xf numFmtId="0" fontId="0" fillId="0" borderId="19" xfId="0" applyBorder="1" applyAlignment="1">
      <alignment horizontal="left"/>
    </xf>
    <xf numFmtId="0" fontId="10" fillId="0" borderId="35" xfId="0" applyFont="1" applyBorder="1" applyAlignment="1">
      <alignment horizontal="left"/>
    </xf>
    <xf numFmtId="0" fontId="10" fillId="0" borderId="36" xfId="0" applyFont="1" applyBorder="1" applyAlignment="1">
      <alignment horizontal="left"/>
    </xf>
    <xf numFmtId="0" fontId="0" fillId="0" borderId="0" xfId="0" applyAlignment="1">
      <alignment horizontal="center"/>
    </xf>
    <xf numFmtId="0" fontId="13" fillId="7" borderId="24" xfId="0" applyFont="1" applyFill="1" applyBorder="1"/>
    <xf numFmtId="0" fontId="0" fillId="0" borderId="22" xfId="0" applyBorder="1"/>
    <xf numFmtId="0" fontId="0" fillId="0" borderId="23" xfId="0" applyBorder="1"/>
    <xf numFmtId="0" fontId="11" fillId="0" borderId="0" xfId="0" applyFont="1" applyAlignment="1">
      <alignment horizontal="center"/>
    </xf>
    <xf numFmtId="0" fontId="9" fillId="0" borderId="0" xfId="0" applyFont="1" applyAlignment="1">
      <alignment horizontal="center"/>
    </xf>
    <xf numFmtId="0" fontId="4" fillId="9" borderId="0" xfId="0" applyFont="1" applyFill="1" applyAlignment="1">
      <alignment horizontal="center"/>
    </xf>
    <xf numFmtId="0" fontId="9" fillId="0" borderId="24" xfId="0" applyFont="1" applyBorder="1" applyAlignment="1">
      <alignment horizontal="left"/>
    </xf>
    <xf numFmtId="0" fontId="9" fillId="0" borderId="22" xfId="0" applyFont="1" applyBorder="1" applyAlignment="1">
      <alignment horizontal="left"/>
    </xf>
    <xf numFmtId="0" fontId="9" fillId="0" borderId="23" xfId="0" applyFont="1" applyBorder="1" applyAlignment="1">
      <alignment horizontal="left"/>
    </xf>
    <xf numFmtId="0" fontId="10" fillId="0" borderId="24" xfId="0" applyFont="1" applyBorder="1" applyAlignment="1">
      <alignment horizontal="left"/>
    </xf>
    <xf numFmtId="0" fontId="10" fillId="0" borderId="22" xfId="0" applyFont="1" applyBorder="1" applyAlignment="1">
      <alignment horizontal="left"/>
    </xf>
    <xf numFmtId="0" fontId="10" fillId="0" borderId="23" xfId="0" applyFont="1" applyBorder="1" applyAlignment="1">
      <alignment horizontal="left"/>
    </xf>
    <xf numFmtId="0" fontId="9" fillId="0" borderId="21" xfId="0" applyFont="1" applyBorder="1" applyAlignment="1">
      <alignment horizontal="left"/>
    </xf>
    <xf numFmtId="0" fontId="10" fillId="0" borderId="21" xfId="0" applyFont="1" applyBorder="1" applyAlignment="1">
      <alignment horizontal="left"/>
    </xf>
    <xf numFmtId="0" fontId="10" fillId="0" borderId="15" xfId="0" applyFont="1" applyBorder="1" applyAlignment="1">
      <alignment horizontal="center"/>
    </xf>
    <xf numFmtId="0" fontId="10" fillId="0" borderId="16" xfId="0" applyFont="1" applyBorder="1" applyAlignment="1">
      <alignment horizontal="center"/>
    </xf>
    <xf numFmtId="0" fontId="10" fillId="0" borderId="37"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10" fillId="2" borderId="21" xfId="0" applyFont="1" applyFill="1" applyBorder="1" applyAlignment="1" applyProtection="1">
      <alignment horizontal="left"/>
      <protection locked="0"/>
    </xf>
    <xf numFmtId="0" fontId="10" fillId="2" borderId="22" xfId="0" applyFont="1" applyFill="1" applyBorder="1" applyAlignment="1" applyProtection="1">
      <alignment horizontal="left"/>
      <protection locked="0"/>
    </xf>
    <xf numFmtId="0" fontId="10" fillId="2" borderId="23" xfId="0" applyFont="1" applyFill="1" applyBorder="1" applyAlignment="1" applyProtection="1">
      <alignment horizontal="left"/>
      <protection locked="0"/>
    </xf>
    <xf numFmtId="0" fontId="10" fillId="0" borderId="18" xfId="0" applyFont="1" applyBorder="1" applyAlignment="1">
      <alignment horizontal="center"/>
    </xf>
    <xf numFmtId="0" fontId="10" fillId="0" borderId="19" xfId="0" applyFont="1" applyBorder="1" applyAlignment="1">
      <alignment horizontal="center"/>
    </xf>
    <xf numFmtId="0" fontId="9" fillId="0" borderId="18" xfId="0" applyFont="1" applyBorder="1" applyAlignment="1">
      <alignment horizontal="left"/>
    </xf>
    <xf numFmtId="0" fontId="9" fillId="0" borderId="19" xfId="0" applyFont="1" applyBorder="1" applyAlignment="1">
      <alignment horizontal="left"/>
    </xf>
    <xf numFmtId="0" fontId="10" fillId="0" borderId="28" xfId="0" applyFont="1" applyBorder="1" applyAlignment="1">
      <alignment horizontal="left"/>
    </xf>
    <xf numFmtId="0" fontId="10" fillId="0" borderId="29" xfId="0" applyFont="1" applyBorder="1" applyAlignment="1">
      <alignment horizontal="left"/>
    </xf>
    <xf numFmtId="0" fontId="10" fillId="0" borderId="30" xfId="0" applyFont="1" applyBorder="1" applyAlignment="1">
      <alignment horizontal="left"/>
    </xf>
    <xf numFmtId="0" fontId="2" fillId="3" borderId="12" xfId="0" applyFont="1" applyFill="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10" fillId="0" borderId="43" xfId="0" applyFont="1" applyBorder="1" applyAlignment="1">
      <alignment horizontal="center"/>
    </xf>
    <xf numFmtId="0" fontId="0" fillId="2" borderId="18" xfId="0" applyFill="1" applyBorder="1" applyProtection="1">
      <protection locked="0"/>
    </xf>
    <xf numFmtId="0" fontId="0" fillId="2" borderId="19" xfId="0" applyFill="1" applyBorder="1" applyProtection="1">
      <protection locked="0"/>
    </xf>
    <xf numFmtId="0" fontId="3" fillId="0" borderId="25" xfId="0" applyFont="1" applyBorder="1"/>
    <xf numFmtId="0" fontId="3" fillId="0" borderId="26" xfId="0" applyFont="1" applyBorder="1"/>
    <xf numFmtId="0" fontId="10" fillId="0" borderId="31" xfId="0" applyFont="1" applyBorder="1" applyAlignment="1">
      <alignment horizontal="left"/>
    </xf>
    <xf numFmtId="0" fontId="9" fillId="2" borderId="24" xfId="0" applyFont="1" applyFill="1" applyBorder="1" applyAlignment="1" applyProtection="1">
      <alignment horizontal="left"/>
      <protection locked="0"/>
    </xf>
    <xf numFmtId="0" fontId="9" fillId="2" borderId="22" xfId="0" applyFont="1" applyFill="1" applyBorder="1" applyAlignment="1" applyProtection="1">
      <alignment horizontal="left"/>
      <protection locked="0"/>
    </xf>
    <xf numFmtId="0" fontId="9" fillId="2" borderId="23" xfId="0" applyFont="1" applyFill="1" applyBorder="1" applyAlignment="1" applyProtection="1">
      <alignment horizontal="left"/>
      <protection locked="0"/>
    </xf>
    <xf numFmtId="0" fontId="2" fillId="3" borderId="6" xfId="0" applyFont="1" applyFill="1" applyBorder="1" applyAlignment="1">
      <alignment horizontal="center"/>
    </xf>
    <xf numFmtId="0" fontId="2" fillId="3" borderId="7" xfId="0" applyFont="1" applyFill="1" applyBorder="1" applyAlignment="1">
      <alignment horizontal="center"/>
    </xf>
    <xf numFmtId="0" fontId="10" fillId="0" borderId="15" xfId="0" applyFont="1" applyBorder="1" applyAlignment="1">
      <alignment horizontal="left"/>
    </xf>
    <xf numFmtId="0" fontId="10" fillId="0" borderId="16" xfId="0" applyFont="1" applyBorder="1" applyAlignment="1">
      <alignment horizontal="left"/>
    </xf>
    <xf numFmtId="0" fontId="10" fillId="0" borderId="17" xfId="0" applyFont="1" applyBorder="1" applyAlignment="1">
      <alignment horizontal="left"/>
    </xf>
    <xf numFmtId="0" fontId="9" fillId="0" borderId="25" xfId="0" applyFont="1" applyBorder="1" applyAlignment="1">
      <alignment horizontal="left"/>
    </xf>
    <xf numFmtId="0" fontId="9" fillId="0" borderId="26" xfId="0" applyFont="1" applyBorder="1" applyAlignment="1">
      <alignment horizontal="left"/>
    </xf>
    <xf numFmtId="0" fontId="9" fillId="0" borderId="27" xfId="0" applyFont="1" applyBorder="1" applyAlignment="1">
      <alignment horizontal="left"/>
    </xf>
    <xf numFmtId="0" fontId="10" fillId="0" borderId="13" xfId="0" applyFont="1" applyBorder="1" applyAlignment="1">
      <alignment horizontal="left"/>
    </xf>
    <xf numFmtId="0" fontId="10" fillId="0" borderId="14" xfId="0" applyFont="1" applyBorder="1" applyAlignment="1">
      <alignment horizontal="left"/>
    </xf>
    <xf numFmtId="0" fontId="10" fillId="0" borderId="38" xfId="0" applyFont="1" applyBorder="1" applyAlignment="1">
      <alignment horizontal="left"/>
    </xf>
    <xf numFmtId="0" fontId="9" fillId="0" borderId="20" xfId="0" applyFont="1" applyBorder="1" applyAlignment="1">
      <alignment horizontal="left"/>
    </xf>
    <xf numFmtId="0" fontId="10" fillId="0" borderId="13" xfId="0" applyFont="1" applyBorder="1" applyAlignment="1">
      <alignment horizontal="left" indent="1"/>
    </xf>
    <xf numFmtId="0" fontId="10" fillId="0" borderId="14" xfId="0" applyFont="1" applyBorder="1" applyAlignment="1">
      <alignment horizontal="left" indent="1"/>
    </xf>
    <xf numFmtId="0" fontId="10" fillId="0" borderId="38" xfId="0" applyFont="1" applyBorder="1" applyAlignment="1">
      <alignment horizontal="left" indent="1"/>
    </xf>
    <xf numFmtId="0" fontId="18" fillId="0" borderId="25" xfId="0" applyFont="1" applyBorder="1" applyAlignment="1">
      <alignment horizontal="left"/>
    </xf>
    <xf numFmtId="0" fontId="18" fillId="0" borderId="26" xfId="0" applyFont="1" applyBorder="1" applyAlignment="1">
      <alignment horizontal="left"/>
    </xf>
    <xf numFmtId="0" fontId="18" fillId="0" borderId="27" xfId="0" applyFont="1" applyBorder="1" applyAlignment="1">
      <alignment horizontal="left"/>
    </xf>
    <xf numFmtId="0" fontId="10" fillId="0" borderId="18" xfId="0" applyFont="1" applyBorder="1" applyAlignment="1">
      <alignment horizontal="left"/>
    </xf>
    <xf numFmtId="0" fontId="10" fillId="0" borderId="19" xfId="0" applyFont="1" applyBorder="1" applyAlignment="1">
      <alignment horizontal="left"/>
    </xf>
    <xf numFmtId="0" fontId="10" fillId="0" borderId="20" xfId="0" applyFont="1" applyBorder="1" applyAlignment="1">
      <alignment horizontal="left"/>
    </xf>
    <xf numFmtId="0" fontId="10" fillId="0" borderId="32" xfId="0" applyFont="1" applyBorder="1" applyAlignment="1">
      <alignment horizontal="left"/>
    </xf>
    <xf numFmtId="0" fontId="10" fillId="0" borderId="33" xfId="0" applyFont="1" applyBorder="1" applyAlignment="1">
      <alignment horizontal="left"/>
    </xf>
    <xf numFmtId="0" fontId="10" fillId="0" borderId="34" xfId="0" applyFont="1" applyBorder="1" applyAlignment="1">
      <alignment horizontal="left"/>
    </xf>
    <xf numFmtId="0" fontId="10" fillId="0" borderId="32" xfId="1" applyNumberFormat="1" applyFont="1" applyBorder="1" applyAlignment="1">
      <alignment horizontal="center"/>
    </xf>
    <xf numFmtId="0" fontId="10" fillId="0" borderId="33" xfId="1" applyNumberFormat="1" applyFont="1" applyBorder="1" applyAlignment="1">
      <alignment horizontal="center"/>
    </xf>
    <xf numFmtId="0" fontId="10" fillId="0" borderId="34" xfId="1" applyNumberFormat="1" applyFont="1" applyBorder="1" applyAlignment="1">
      <alignment horizontal="center"/>
    </xf>
    <xf numFmtId="0" fontId="10" fillId="0" borderId="15" xfId="1" applyNumberFormat="1" applyFont="1" applyBorder="1" applyAlignment="1">
      <alignment horizontal="center"/>
    </xf>
    <xf numFmtId="0" fontId="10" fillId="0" borderId="16" xfId="1" applyNumberFormat="1" applyFont="1" applyBorder="1" applyAlignment="1">
      <alignment horizontal="center"/>
    </xf>
    <xf numFmtId="0" fontId="10" fillId="0" borderId="37" xfId="1" applyNumberFormat="1" applyFont="1" applyBorder="1" applyAlignment="1">
      <alignment horizontal="center"/>
    </xf>
    <xf numFmtId="0" fontId="9" fillId="0" borderId="18" xfId="0" applyFont="1" applyBorder="1" applyAlignment="1" applyProtection="1">
      <alignment horizontal="left"/>
      <protection locked="0"/>
    </xf>
    <xf numFmtId="0" fontId="9" fillId="0" borderId="19" xfId="0" applyFont="1" applyBorder="1" applyAlignment="1" applyProtection="1">
      <alignment horizontal="left"/>
      <protection locked="0"/>
    </xf>
    <xf numFmtId="0" fontId="9" fillId="2" borderId="21" xfId="0" applyFont="1" applyFill="1" applyBorder="1" applyAlignment="1" applyProtection="1">
      <alignment horizontal="left"/>
      <protection locked="0"/>
    </xf>
    <xf numFmtId="9" fontId="12" fillId="0" borderId="0" xfId="0" applyNumberFormat="1" applyFont="1" applyAlignment="1">
      <alignment horizontal="center"/>
    </xf>
    <xf numFmtId="0" fontId="10" fillId="0" borderId="25" xfId="0" applyFont="1" applyBorder="1" applyAlignment="1">
      <alignment horizontal="left"/>
    </xf>
    <xf numFmtId="0" fontId="10" fillId="0" borderId="26" xfId="0" applyFont="1" applyBorder="1" applyAlignment="1">
      <alignment horizontal="left"/>
    </xf>
    <xf numFmtId="9" fontId="16" fillId="0" borderId="0" xfId="0" applyNumberFormat="1" applyFont="1" applyAlignment="1">
      <alignment horizontal="center" wrapText="1"/>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9" fillId="2" borderId="18" xfId="0" applyFont="1" applyFill="1" applyBorder="1" applyAlignment="1" applyProtection="1">
      <alignment horizontal="left"/>
      <protection locked="0"/>
    </xf>
    <xf numFmtId="0" fontId="9" fillId="2" borderId="19" xfId="0" applyFont="1" applyFill="1" applyBorder="1" applyAlignment="1" applyProtection="1">
      <alignment horizontal="left"/>
      <protection locked="0"/>
    </xf>
    <xf numFmtId="0" fontId="3" fillId="4" borderId="13" xfId="0" applyFont="1" applyFill="1" applyBorder="1" applyAlignment="1">
      <alignment horizont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3" fillId="4" borderId="16" xfId="0" applyFont="1" applyFill="1" applyBorder="1" applyAlignment="1">
      <alignment horizontal="center"/>
    </xf>
    <xf numFmtId="0" fontId="3" fillId="4" borderId="17" xfId="0" applyFont="1" applyFill="1" applyBorder="1" applyAlignment="1">
      <alignment horizontal="center"/>
    </xf>
    <xf numFmtId="0" fontId="0" fillId="0" borderId="0" xfId="0" applyAlignment="1">
      <alignment horizontal="left"/>
    </xf>
    <xf numFmtId="166" fontId="7" fillId="9" borderId="22" xfId="3" applyNumberFormat="1" applyFont="1" applyFill="1" applyBorder="1" applyAlignment="1" applyProtection="1">
      <alignment horizontal="left"/>
      <protection locked="0"/>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8" fillId="0" borderId="0" xfId="0" applyFont="1" applyAlignment="1">
      <alignment horizontal="left"/>
    </xf>
    <xf numFmtId="0" fontId="7" fillId="2" borderId="9" xfId="0" applyFont="1" applyFill="1" applyBorder="1" applyAlignment="1" applyProtection="1">
      <alignment horizontal="left"/>
      <protection locked="0"/>
    </xf>
    <xf numFmtId="0" fontId="13" fillId="0" borderId="0" xfId="0" applyFont="1" applyAlignment="1">
      <alignment horizontal="center"/>
    </xf>
    <xf numFmtId="0" fontId="14" fillId="0" borderId="0" xfId="0" applyFont="1" applyAlignment="1">
      <alignment horizontal="center" wrapText="1"/>
    </xf>
    <xf numFmtId="0" fontId="26" fillId="0" borderId="0" xfId="0" applyFont="1" applyAlignment="1">
      <alignment horizontal="center"/>
    </xf>
    <xf numFmtId="0" fontId="3" fillId="0" borderId="0" xfId="0" applyFont="1" applyAlignment="1">
      <alignment horizontal="center"/>
    </xf>
    <xf numFmtId="0" fontId="9" fillId="0" borderId="19" xfId="0" applyFont="1" applyBorder="1" applyAlignment="1">
      <alignment horizontal="right"/>
    </xf>
    <xf numFmtId="0" fontId="23" fillId="0" borderId="0" xfId="0" applyFont="1" applyAlignment="1">
      <alignment horizontal="center"/>
    </xf>
    <xf numFmtId="0" fontId="2" fillId="11" borderId="0" xfId="0" applyFont="1" applyFill="1" applyAlignment="1">
      <alignment horizontal="center"/>
    </xf>
    <xf numFmtId="0" fontId="2" fillId="2" borderId="4" xfId="0" applyFont="1" applyFill="1" applyBorder="1" applyAlignment="1">
      <alignment horizontal="center"/>
    </xf>
    <xf numFmtId="0" fontId="2" fillId="2" borderId="0" xfId="0" applyFont="1" applyFill="1" applyBorder="1" applyAlignment="1">
      <alignment horizontal="center"/>
    </xf>
    <xf numFmtId="0" fontId="0" fillId="2" borderId="0" xfId="3" applyNumberFormat="1" applyFont="1" applyFill="1" applyBorder="1" applyAlignment="1" applyProtection="1">
      <protection locked="0"/>
    </xf>
    <xf numFmtId="0" fontId="0" fillId="2" borderId="0" xfId="3" applyNumberFormat="1" applyFont="1" applyFill="1" applyBorder="1" applyAlignment="1" applyProtection="1">
      <alignment horizontal="center"/>
      <protection locked="0"/>
    </xf>
    <xf numFmtId="0" fontId="4" fillId="2" borderId="0" xfId="7" applyNumberFormat="1" applyFill="1" applyBorder="1" applyAlignment="1" applyProtection="1">
      <protection locked="0"/>
    </xf>
    <xf numFmtId="0" fontId="4" fillId="2" borderId="0" xfId="7" applyNumberFormat="1" applyFill="1" applyBorder="1" applyAlignment="1" applyProtection="1">
      <alignment horizontal="center"/>
      <protection locked="0"/>
    </xf>
    <xf numFmtId="0" fontId="0" fillId="2" borderId="4" xfId="3" applyNumberFormat="1" applyFont="1" applyFill="1" applyBorder="1" applyAlignment="1" applyProtection="1">
      <protection locked="0"/>
    </xf>
    <xf numFmtId="0" fontId="4" fillId="2" borderId="4" xfId="7" applyNumberFormat="1" applyFill="1" applyBorder="1" applyAlignment="1" applyProtection="1">
      <protection locked="0"/>
    </xf>
  </cellXfs>
  <cellStyles count="9">
    <cellStyle name="20% - Accent1" xfId="5" builtinId="30"/>
    <cellStyle name="Accent3" xfId="7" builtinId="37"/>
    <cellStyle name="Comma" xfId="1" builtinId="3"/>
    <cellStyle name="Currency" xfId="2" builtinId="4"/>
    <cellStyle name="Hyperlink" xfId="4" builtinId="8"/>
    <cellStyle name="Normal" xfId="0" builtinId="0"/>
    <cellStyle name="Percent" xfId="3" builtinId="5"/>
    <cellStyle name="Style 1" xfId="6" xr:uid="{D8EA4D75-72FC-4C49-AE26-587125AC0EE6}"/>
    <cellStyle name="Style 2" xfId="8" xr:uid="{0F850021-D5A5-43C6-A228-F2DD7C66AA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35134</xdr:colOff>
      <xdr:row>3</xdr:row>
      <xdr:rowOff>114300</xdr:rowOff>
    </xdr:to>
    <xdr:pic>
      <xdr:nvPicPr>
        <xdr:cNvPr id="2" name="Picture 1">
          <a:extLst>
            <a:ext uri="{FF2B5EF4-FFF2-40B4-BE49-F238E27FC236}">
              <a16:creationId xmlns:a16="http://schemas.microsoft.com/office/drawing/2014/main" id="{7245A3EB-D603-4657-BD28-2E5166BF8C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399301" cy="685800"/>
        </a:xfrm>
        <a:prstGeom prst="rect">
          <a:avLst/>
        </a:prstGeom>
      </xdr:spPr>
    </xdr:pic>
    <xdr:clientData/>
  </xdr:twoCellAnchor>
  <xdr:twoCellAnchor editAs="oneCell">
    <xdr:from>
      <xdr:col>17</xdr:col>
      <xdr:colOff>600412</xdr:colOff>
      <xdr:row>18</xdr:row>
      <xdr:rowOff>146050</xdr:rowOff>
    </xdr:from>
    <xdr:to>
      <xdr:col>31</xdr:col>
      <xdr:colOff>290222</xdr:colOff>
      <xdr:row>31</xdr:row>
      <xdr:rowOff>181609</xdr:rowOff>
    </xdr:to>
    <xdr:pic>
      <xdr:nvPicPr>
        <xdr:cNvPr id="3" name="Picture 2">
          <a:extLst>
            <a:ext uri="{FF2B5EF4-FFF2-40B4-BE49-F238E27FC236}">
              <a16:creationId xmlns:a16="http://schemas.microsoft.com/office/drawing/2014/main" id="{C1109E5E-FB73-7EC8-8F3A-60D5A7C5F209}"/>
            </a:ext>
          </a:extLst>
        </xdr:cNvPr>
        <xdr:cNvPicPr>
          <a:picLocks noChangeAspect="1"/>
        </xdr:cNvPicPr>
      </xdr:nvPicPr>
      <xdr:blipFill>
        <a:blip xmlns:r="http://schemas.openxmlformats.org/officeDocument/2006/relationships" r:embed="rId2"/>
        <a:stretch>
          <a:fillRect/>
        </a:stretch>
      </xdr:blipFill>
      <xdr:spPr>
        <a:xfrm>
          <a:off x="15148262" y="3663950"/>
          <a:ext cx="9767260" cy="2451099"/>
        </a:xfrm>
        <a:prstGeom prst="rect">
          <a:avLst/>
        </a:prstGeom>
      </xdr:spPr>
    </xdr:pic>
    <xdr:clientData/>
  </xdr:twoCellAnchor>
  <xdr:twoCellAnchor editAs="oneCell">
    <xdr:from>
      <xdr:col>17</xdr:col>
      <xdr:colOff>576228</xdr:colOff>
      <xdr:row>34</xdr:row>
      <xdr:rowOff>161926</xdr:rowOff>
    </xdr:from>
    <xdr:to>
      <xdr:col>31</xdr:col>
      <xdr:colOff>394978</xdr:colOff>
      <xdr:row>45</xdr:row>
      <xdr:rowOff>88899</xdr:rowOff>
    </xdr:to>
    <xdr:pic>
      <xdr:nvPicPr>
        <xdr:cNvPr id="4" name="Picture 3">
          <a:extLst>
            <a:ext uri="{FF2B5EF4-FFF2-40B4-BE49-F238E27FC236}">
              <a16:creationId xmlns:a16="http://schemas.microsoft.com/office/drawing/2014/main" id="{79AB1872-CD3C-53DF-4774-BF2EF803A3C1}"/>
            </a:ext>
          </a:extLst>
        </xdr:cNvPr>
        <xdr:cNvPicPr>
          <a:picLocks noChangeAspect="1"/>
        </xdr:cNvPicPr>
      </xdr:nvPicPr>
      <xdr:blipFill>
        <a:blip xmlns:r="http://schemas.openxmlformats.org/officeDocument/2006/relationships" r:embed="rId3"/>
        <a:stretch>
          <a:fillRect/>
        </a:stretch>
      </xdr:blipFill>
      <xdr:spPr>
        <a:xfrm>
          <a:off x="15124078" y="6651626"/>
          <a:ext cx="9896200" cy="2435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2405015</xdr:colOff>
      <xdr:row>3</xdr:row>
      <xdr:rowOff>114300</xdr:rowOff>
    </xdr:to>
    <xdr:pic>
      <xdr:nvPicPr>
        <xdr:cNvPr id="2" name="Picture 1">
          <a:extLst>
            <a:ext uri="{FF2B5EF4-FFF2-40B4-BE49-F238E27FC236}">
              <a16:creationId xmlns:a16="http://schemas.microsoft.com/office/drawing/2014/main" id="{FC1E4412-E7D6-4E3A-8DEA-843BE991FC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993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402%20enhancements\Current%204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08sfs01\Users-MF\jrocker\Documents\HUD%20FHA%20Tax%20Credit%20Piliot%20Wheelbarro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hffile04\Public\Underwriting\Older%20Sample%20Workbook%20201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nderwriting\Older%20Sample%20Workbook%20201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hffile04\Public\402%20with%20Pr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402%20with%20Pr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AP_Too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Underwriting\workbook%20analysis%20tool%2007-06-16%20(2016%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sheetName val="Development Team"/>
      <sheetName val="Buildings"/>
      <sheetName val="Preservation Data"/>
      <sheetName val="Subsidy Layering"/>
      <sheetName val="Equity Proceeds"/>
      <sheetName val="Valuation"/>
      <sheetName val="AMRTZ-A"/>
      <sheetName val="AMRTZ-B"/>
      <sheetName val="Sources &amp; Uses"/>
      <sheetName val="Vacancy"/>
      <sheetName val="HOME Unit Deter"/>
      <sheetName val="Cash on Cash"/>
      <sheetName val="Mortgage Rate Calc"/>
      <sheetName val="Functions"/>
      <sheetName val="dlgFileSelect"/>
      <sheetName val="10 Year Proforma"/>
      <sheetName val="Controls"/>
      <sheetName val="Current 402"/>
    </sheetNames>
    <sheetDataSet>
      <sheetData sheetId="0">
        <row r="32">
          <cell r="E32">
            <v>0</v>
          </cell>
        </row>
        <row r="105">
          <cell r="C105">
            <v>0</v>
          </cell>
        </row>
        <row r="109">
          <cell r="C109">
            <v>0</v>
          </cell>
        </row>
        <row r="189">
          <cell r="H189">
            <v>0</v>
          </cell>
        </row>
        <row r="321">
          <cell r="C321">
            <v>0</v>
          </cell>
          <cell r="E321">
            <v>0</v>
          </cell>
          <cell r="I321">
            <v>0</v>
          </cell>
        </row>
        <row r="340">
          <cell r="H340">
            <v>0</v>
          </cell>
        </row>
        <row r="346">
          <cell r="I346">
            <v>0</v>
          </cell>
        </row>
        <row r="350">
          <cell r="E350">
            <v>7.0000000000000007E-2</v>
          </cell>
          <cell r="H350">
            <v>0</v>
          </cell>
        </row>
        <row r="352">
          <cell r="H352">
            <v>0</v>
          </cell>
        </row>
        <row r="354">
          <cell r="H354">
            <v>0</v>
          </cell>
        </row>
        <row r="360">
          <cell r="I360">
            <v>0</v>
          </cell>
        </row>
        <row r="367">
          <cell r="H367">
            <v>0</v>
          </cell>
        </row>
        <row r="373">
          <cell r="I373">
            <v>0</v>
          </cell>
        </row>
        <row r="384">
          <cell r="H384">
            <v>0</v>
          </cell>
        </row>
        <row r="390">
          <cell r="I390">
            <v>0</v>
          </cell>
        </row>
        <row r="406">
          <cell r="I406">
            <v>0</v>
          </cell>
        </row>
        <row r="411">
          <cell r="I411">
            <v>0</v>
          </cell>
        </row>
        <row r="416">
          <cell r="I416">
            <v>0</v>
          </cell>
        </row>
        <row r="426">
          <cell r="H426">
            <v>0</v>
          </cell>
        </row>
        <row r="427">
          <cell r="H427">
            <v>0</v>
          </cell>
        </row>
        <row r="428">
          <cell r="H428">
            <v>0</v>
          </cell>
        </row>
        <row r="435">
          <cell r="I435">
            <v>0</v>
          </cell>
        </row>
        <row r="436">
          <cell r="I436">
            <v>1.2</v>
          </cell>
        </row>
        <row r="438">
          <cell r="I438">
            <v>0</v>
          </cell>
        </row>
        <row r="452">
          <cell r="I452">
            <v>0</v>
          </cell>
        </row>
        <row r="455">
          <cell r="I455">
            <v>0</v>
          </cell>
        </row>
        <row r="464">
          <cell r="I464">
            <v>0</v>
          </cell>
        </row>
        <row r="468">
          <cell r="I468">
            <v>0</v>
          </cell>
        </row>
        <row r="470">
          <cell r="I470">
            <v>0</v>
          </cell>
        </row>
        <row r="482">
          <cell r="H482">
            <v>0</v>
          </cell>
        </row>
        <row r="495">
          <cell r="G495">
            <v>0</v>
          </cell>
        </row>
        <row r="502">
          <cell r="G502">
            <v>0</v>
          </cell>
        </row>
        <row r="503">
          <cell r="I503">
            <v>0</v>
          </cell>
        </row>
        <row r="504">
          <cell r="H504">
            <v>0</v>
          </cell>
        </row>
        <row r="518">
          <cell r="G518">
            <v>0</v>
          </cell>
        </row>
        <row r="526">
          <cell r="G526">
            <v>0</v>
          </cell>
        </row>
        <row r="527">
          <cell r="I527">
            <v>0</v>
          </cell>
        </row>
        <row r="528">
          <cell r="H528">
            <v>0</v>
          </cell>
        </row>
        <row r="533">
          <cell r="H533">
            <v>0</v>
          </cell>
        </row>
        <row r="559">
          <cell r="H559">
            <v>0</v>
          </cell>
        </row>
        <row r="575">
          <cell r="H575">
            <v>0</v>
          </cell>
        </row>
        <row r="584">
          <cell r="I584">
            <v>0</v>
          </cell>
        </row>
        <row r="593">
          <cell r="H593">
            <v>0</v>
          </cell>
        </row>
        <row r="596">
          <cell r="H596">
            <v>0</v>
          </cell>
        </row>
        <row r="601">
          <cell r="H601">
            <v>0</v>
          </cell>
        </row>
        <row r="603">
          <cell r="H603">
            <v>0</v>
          </cell>
        </row>
        <row r="607">
          <cell r="H607">
            <v>0</v>
          </cell>
        </row>
        <row r="627">
          <cell r="F627">
            <v>0</v>
          </cell>
        </row>
        <row r="919">
          <cell r="I919">
            <v>0</v>
          </cell>
          <cell r="J919">
            <v>0</v>
          </cell>
        </row>
        <row r="925">
          <cell r="I925">
            <v>0</v>
          </cell>
        </row>
        <row r="966">
          <cell r="AT966" t="b">
            <v>0</v>
          </cell>
        </row>
        <row r="970">
          <cell r="G970">
            <v>1E-3</v>
          </cell>
        </row>
        <row r="1001">
          <cell r="E1001">
            <v>0</v>
          </cell>
        </row>
      </sheetData>
      <sheetData sheetId="1"/>
      <sheetData sheetId="2"/>
      <sheetData sheetId="3"/>
      <sheetData sheetId="4"/>
      <sheetData sheetId="5"/>
      <sheetData sheetId="6">
        <row r="19">
          <cell r="B19">
            <v>0</v>
          </cell>
        </row>
      </sheetData>
      <sheetData sheetId="7">
        <row r="4">
          <cell r="F4">
            <v>0</v>
          </cell>
        </row>
      </sheetData>
      <sheetData sheetId="8"/>
      <sheetData sheetId="9"/>
      <sheetData sheetId="10"/>
      <sheetData sheetId="11">
        <row r="50">
          <cell r="B50">
            <v>0</v>
          </cell>
        </row>
      </sheetData>
      <sheetData sheetId="12"/>
      <sheetData sheetId="13">
        <row r="6">
          <cell r="C6" t="str">
            <v>Compound</v>
          </cell>
          <cell r="D6" t="str">
            <v>Compound</v>
          </cell>
        </row>
        <row r="8">
          <cell r="C8">
            <v>0</v>
          </cell>
          <cell r="D8">
            <v>0</v>
          </cell>
        </row>
        <row r="11">
          <cell r="C11">
            <v>0</v>
          </cell>
          <cell r="D11">
            <v>0</v>
          </cell>
          <cell r="E11">
            <v>0</v>
          </cell>
          <cell r="F11">
            <v>0</v>
          </cell>
        </row>
        <row r="16">
          <cell r="C16">
            <v>0</v>
          </cell>
          <cell r="D16">
            <v>0</v>
          </cell>
          <cell r="E16">
            <v>0</v>
          </cell>
          <cell r="F16">
            <v>0</v>
          </cell>
          <cell r="G16">
            <v>0</v>
          </cell>
        </row>
        <row r="21">
          <cell r="C21" t="str">
            <v>Stream</v>
          </cell>
          <cell r="D21" t="str">
            <v>Stream</v>
          </cell>
          <cell r="E21" t="str">
            <v>Stream</v>
          </cell>
          <cell r="F21" t="str">
            <v>Stream</v>
          </cell>
          <cell r="G21" t="str">
            <v>Stream</v>
          </cell>
        </row>
      </sheetData>
      <sheetData sheetId="14"/>
      <sheetData sheetId="15"/>
      <sheetData sheetId="16"/>
      <sheetData sheetId="17">
        <row r="2">
          <cell r="G2" t="b">
            <v>0</v>
          </cell>
        </row>
        <row r="40">
          <cell r="X40" t="b">
            <v>0</v>
          </cell>
          <cell r="AC40" t="str">
            <v>Option Button</v>
          </cell>
        </row>
        <row r="41">
          <cell r="X41" t="b">
            <v>0</v>
          </cell>
        </row>
        <row r="42">
          <cell r="X42" t="b">
            <v>0</v>
          </cell>
        </row>
        <row r="43">
          <cell r="X43" t="b">
            <v>0</v>
          </cell>
        </row>
        <row r="44">
          <cell r="X44" t="b">
            <v>0</v>
          </cell>
        </row>
        <row r="45">
          <cell r="X45" t="b">
            <v>0</v>
          </cell>
        </row>
        <row r="46">
          <cell r="X46" t="b">
            <v>0</v>
          </cell>
        </row>
        <row r="50">
          <cell r="AC50" t="str">
            <v>Option Button</v>
          </cell>
        </row>
        <row r="52">
          <cell r="AC52" t="str">
            <v>Option Button</v>
          </cell>
        </row>
        <row r="87">
          <cell r="B87" t="b">
            <v>0</v>
          </cell>
        </row>
        <row r="88">
          <cell r="B88" t="b">
            <v>0</v>
          </cell>
        </row>
        <row r="89">
          <cell r="B89" t="b">
            <v>0</v>
          </cell>
        </row>
        <row r="90">
          <cell r="B90" t="b">
            <v>0</v>
          </cell>
        </row>
        <row r="91">
          <cell r="B91" t="b">
            <v>0</v>
          </cell>
        </row>
        <row r="92">
          <cell r="B92" t="b">
            <v>0</v>
          </cell>
        </row>
        <row r="93">
          <cell r="B93" t="b">
            <v>0</v>
          </cell>
        </row>
        <row r="94">
          <cell r="B94" t="b">
            <v>0</v>
          </cell>
        </row>
        <row r="95">
          <cell r="B95" t="b">
            <v>0</v>
          </cell>
        </row>
        <row r="96">
          <cell r="B96" t="b">
            <v>0</v>
          </cell>
        </row>
        <row r="97">
          <cell r="B97" t="b">
            <v>0</v>
          </cell>
        </row>
        <row r="98">
          <cell r="B98" t="b">
            <v>0</v>
          </cell>
        </row>
        <row r="99">
          <cell r="B99" t="b">
            <v>0</v>
          </cell>
        </row>
        <row r="100">
          <cell r="B100" t="b">
            <v>0</v>
          </cell>
        </row>
        <row r="101">
          <cell r="B101" t="b">
            <v>0</v>
          </cell>
        </row>
      </sheetData>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x Credit Report"/>
      <sheetName val="Draw Schedule"/>
      <sheetName val="Comprehensive S&amp;U"/>
      <sheetName val="92264-A Data"/>
      <sheetName val="Output- HUD Summary Report"/>
      <sheetName val="HUD Data Input-Summary Report"/>
      <sheetName val="Instructions"/>
    </sheetNames>
    <sheetDataSet>
      <sheetData sheetId="0"/>
      <sheetData sheetId="1"/>
      <sheetData sheetId="2"/>
      <sheetData sheetId="3">
        <row r="40">
          <cell r="U40" t="str">
            <v>Yes</v>
          </cell>
        </row>
        <row r="41">
          <cell r="U41" t="str">
            <v>No</v>
          </cell>
          <cell r="BJ41" t="str">
            <v>FHA Mortgage</v>
          </cell>
        </row>
        <row r="42">
          <cell r="U42" t="str">
            <v>Partial</v>
          </cell>
          <cell r="BJ42" t="str">
            <v>Non-FHA debt</v>
          </cell>
        </row>
        <row r="43">
          <cell r="BJ43" t="str">
            <v>Grants</v>
          </cell>
        </row>
        <row r="44">
          <cell r="BJ44" t="str">
            <v>Tax Credit Equity</v>
          </cell>
        </row>
        <row r="45">
          <cell r="BJ45" t="str">
            <v>Transferred Reserves</v>
          </cell>
        </row>
        <row r="46">
          <cell r="BJ46" t="str">
            <v>Cash Escrow Transfers</v>
          </cell>
        </row>
        <row r="47">
          <cell r="BJ47" t="str">
            <v>Deferred Developer Fee</v>
          </cell>
        </row>
        <row r="48">
          <cell r="BJ48" t="str">
            <v>LOCs</v>
          </cell>
        </row>
        <row r="49">
          <cell r="BJ49" t="str">
            <v>Owner Cash</v>
          </cell>
        </row>
        <row r="50">
          <cell r="BJ50" t="str">
            <v>Interim Cash Flow</v>
          </cell>
        </row>
        <row r="51">
          <cell r="BJ51" t="str">
            <v>Owner Equity</v>
          </cell>
        </row>
        <row r="66">
          <cell r="AW66" t="str">
            <v>,</v>
          </cell>
          <cell r="AX66" t="str">
            <v xml:space="preserve"> </v>
          </cell>
        </row>
        <row r="94">
          <cell r="C94" t="str">
            <v>Non-mortgageable Cost Category</v>
          </cell>
        </row>
        <row r="97">
          <cell r="C97" t="str">
            <v>Non-Critical Repairs,Structures, building(s), construction hard costs</v>
          </cell>
        </row>
        <row r="98">
          <cell r="C98" t="str">
            <v>Land Improvements</v>
          </cell>
        </row>
        <row r="99">
          <cell r="C99" t="str">
            <v>Fees</v>
          </cell>
        </row>
        <row r="100">
          <cell r="C100" t="str">
            <v>Carrying Charges &amp; Financing</v>
          </cell>
        </row>
        <row r="101">
          <cell r="C101" t="str">
            <v>Title &amp; Recording</v>
          </cell>
        </row>
        <row r="102">
          <cell r="C102" t="str">
            <v>Legal Organizational &amp; Audit Fees</v>
          </cell>
          <cell r="AL102" t="str">
            <v>92264A</v>
          </cell>
        </row>
        <row r="103">
          <cell r="C103" t="str">
            <v>Developer Fee</v>
          </cell>
          <cell r="AL103" t="str">
            <v>Not incl'd.</v>
          </cell>
        </row>
        <row r="104">
          <cell r="C104" t="str">
            <v>Other Costs</v>
          </cell>
          <cell r="AL104" t="str">
            <v>A,1,a</v>
          </cell>
        </row>
        <row r="105">
          <cell r="C105" t="str">
            <v>Reserves</v>
          </cell>
          <cell r="AL105" t="str">
            <v>A,1,b</v>
          </cell>
        </row>
        <row r="106">
          <cell r="C106" t="str">
            <v>LOC Funded Reserves</v>
          </cell>
          <cell r="AL106" t="str">
            <v>A,1,c</v>
          </cell>
        </row>
        <row r="107">
          <cell r="C107" t="str">
            <v>Escrows</v>
          </cell>
          <cell r="AL107" t="str">
            <v>A,2,a,G</v>
          </cell>
        </row>
        <row r="108">
          <cell r="C108" t="str">
            <v>LOC Funded Escrows</v>
          </cell>
          <cell r="AL108" t="str">
            <v>A,2,a,O</v>
          </cell>
        </row>
        <row r="109">
          <cell r="C109" t="str">
            <v>Repayment of Exising Debt</v>
          </cell>
          <cell r="AL109" t="str">
            <v>A,2,b,P</v>
          </cell>
        </row>
        <row r="110">
          <cell r="C110" t="str">
            <v>Acquisition of land/existing bldgs</v>
          </cell>
          <cell r="AL110" t="str">
            <v>A,2,b,C</v>
          </cell>
        </row>
        <row r="111">
          <cell r="C111" t="str">
            <v>Closing &amp; Syndication</v>
          </cell>
          <cell r="AL111" t="str">
            <v>A,2,c,D</v>
          </cell>
        </row>
        <row r="112">
          <cell r="AL112" t="str">
            <v>A,2,c,O</v>
          </cell>
        </row>
        <row r="113">
          <cell r="AL113" t="str">
            <v>A,3,a</v>
          </cell>
        </row>
        <row r="114">
          <cell r="AL114" t="str">
            <v>A,3,b</v>
          </cell>
        </row>
        <row r="118">
          <cell r="AL118" t="str">
            <v>A,3,c</v>
          </cell>
        </row>
        <row r="119">
          <cell r="AL119" t="str">
            <v>B,1,a</v>
          </cell>
        </row>
        <row r="120">
          <cell r="AL120" t="str">
            <v>B,1,b,(1)</v>
          </cell>
        </row>
        <row r="121">
          <cell r="AL121" t="str">
            <v>B,1,b,(2)</v>
          </cell>
        </row>
        <row r="122">
          <cell r="AL122" t="str">
            <v>B,1,b,(3)</v>
          </cell>
        </row>
        <row r="123">
          <cell r="AL123" t="str">
            <v>B,2</v>
          </cell>
        </row>
        <row r="124">
          <cell r="AL124" t="str">
            <v>B,4,a</v>
          </cell>
        </row>
        <row r="125">
          <cell r="AL125" t="str">
            <v>B,4,b</v>
          </cell>
        </row>
        <row r="126">
          <cell r="AL126" t="str">
            <v>B,8</v>
          </cell>
        </row>
        <row r="127">
          <cell r="AL127" t="str">
            <v>B,10</v>
          </cell>
        </row>
        <row r="128">
          <cell r="AL128" t="str">
            <v>B,11</v>
          </cell>
        </row>
        <row r="129">
          <cell r="AL129" t="str">
            <v>III,a</v>
          </cell>
        </row>
        <row r="130">
          <cell r="AL130" t="str">
            <v>III,b</v>
          </cell>
        </row>
        <row r="131">
          <cell r="AL131" t="str">
            <v>III,c</v>
          </cell>
        </row>
        <row r="132">
          <cell r="AL132" t="str">
            <v>III,d</v>
          </cell>
        </row>
        <row r="133">
          <cell r="AL133" t="str">
            <v>III,e</v>
          </cell>
        </row>
        <row r="134">
          <cell r="AL134" t="str">
            <v>III,f</v>
          </cell>
        </row>
        <row r="135">
          <cell r="AL135" t="str">
            <v>III,g</v>
          </cell>
        </row>
        <row r="136">
          <cell r="AL136" t="str">
            <v>III,h</v>
          </cell>
        </row>
        <row r="137">
          <cell r="AL137" t="str">
            <v>III,i</v>
          </cell>
        </row>
        <row r="138">
          <cell r="AL138" t="str">
            <v>III,j</v>
          </cell>
        </row>
        <row r="139">
          <cell r="AL139" t="str">
            <v>III,k</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ontrols1"/>
      <sheetName val="Controls"/>
      <sheetName val="Tables"/>
      <sheetName val="WorksheetsTabs"/>
      <sheetName val="SummaryTabControlsValues"/>
      <sheetName val="Business Logic"/>
      <sheetName val="Instructions"/>
      <sheetName val="Summary"/>
      <sheetName val="Funding Request"/>
      <sheetName val="Signature - Affirm. Action Stmt"/>
      <sheetName val="HTC Owner Cert"/>
      <sheetName val="Project Description"/>
      <sheetName val="Property Information"/>
      <sheetName val="Housing Income"/>
      <sheetName val="Income &amp; Expense"/>
      <sheetName val="Mortgage Calc"/>
      <sheetName val="Cash Flow"/>
      <sheetName val="Development Costs"/>
      <sheetName val="Sources"/>
      <sheetName val="HTC Info"/>
      <sheetName val="Determination of Credit"/>
      <sheetName val="Development Team"/>
      <sheetName val="Buildings"/>
      <sheetName val="Amortization"/>
      <sheetName val="Controls Properties"/>
      <sheetName val="Older Sample Workbook 2016"/>
    </sheetNames>
    <sheetDataSet>
      <sheetData sheetId="0">
        <row r="16">
          <cell r="AN16" t="str">
            <v>Replacement Reserve</v>
          </cell>
        </row>
        <row r="17">
          <cell r="AN17" t="str">
            <v>Operating Reserve</v>
          </cell>
        </row>
        <row r="18">
          <cell r="AN18" t="str">
            <v>Rent Up Reserve</v>
          </cell>
        </row>
        <row r="19">
          <cell r="AN19" t="str">
            <v>Debt Service Reserve</v>
          </cell>
        </row>
        <row r="20">
          <cell r="AN20" t="str">
            <v>Other</v>
          </cell>
        </row>
      </sheetData>
      <sheetData sheetId="1"/>
      <sheetData sheetId="2"/>
      <sheetData sheetId="3"/>
      <sheetData sheetId="4"/>
      <sheetData sheetId="5"/>
      <sheetData sheetId="6"/>
      <sheetData sheetId="7"/>
      <sheetData sheetId="8">
        <row r="46">
          <cell r="D46">
            <v>0</v>
          </cell>
        </row>
      </sheetData>
      <sheetData sheetId="9"/>
      <sheetData sheetId="10"/>
      <sheetData sheetId="11"/>
      <sheetData sheetId="12"/>
      <sheetData sheetId="13">
        <row r="24">
          <cell r="I24">
            <v>84672</v>
          </cell>
        </row>
      </sheetData>
      <sheetData sheetId="14">
        <row r="41">
          <cell r="D41">
            <v>121</v>
          </cell>
        </row>
      </sheetData>
      <sheetData sheetId="15">
        <row r="5">
          <cell r="J5">
            <v>925344</v>
          </cell>
        </row>
      </sheetData>
      <sheetData sheetId="16"/>
      <sheetData sheetId="17">
        <row r="36">
          <cell r="AA36">
            <v>36300</v>
          </cell>
        </row>
      </sheetData>
      <sheetData sheetId="18">
        <row r="5">
          <cell r="H5">
            <v>581000</v>
          </cell>
        </row>
      </sheetData>
      <sheetData sheetId="19">
        <row r="15">
          <cell r="G15">
            <v>3838000</v>
          </cell>
        </row>
      </sheetData>
      <sheetData sheetId="20"/>
      <sheetData sheetId="21">
        <row r="72">
          <cell r="H72">
            <v>814331.38404255325</v>
          </cell>
        </row>
      </sheetData>
      <sheetData sheetId="22"/>
      <sheetData sheetId="23"/>
      <sheetData sheetId="24"/>
      <sheetData sheetId="25"/>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ontrols1"/>
      <sheetName val="Controls"/>
      <sheetName val="Tables"/>
      <sheetName val="WorksheetsTabs"/>
      <sheetName val="SummaryTabControlsValues"/>
      <sheetName val="Business Logic"/>
      <sheetName val="Instructions"/>
      <sheetName val="Summary"/>
      <sheetName val="Funding Request"/>
      <sheetName val="Signature - Affirm. Action Stmt"/>
      <sheetName val="HTC Owner Cert"/>
      <sheetName val="Project Description"/>
      <sheetName val="Property Information"/>
      <sheetName val="Housing Income"/>
      <sheetName val="Income &amp; Expense"/>
      <sheetName val="Mortgage Calc"/>
      <sheetName val="Cash Flow"/>
      <sheetName val="Development Costs"/>
      <sheetName val="Sources"/>
      <sheetName val="HTC Info"/>
      <sheetName val="Determination of Credit"/>
      <sheetName val="Development Team"/>
      <sheetName val="Buildings"/>
      <sheetName val="Amortization"/>
      <sheetName val="Controls Properties"/>
      <sheetName val="Older Sample Workbook 2016"/>
    </sheetNames>
    <sheetDataSet>
      <sheetData sheetId="0">
        <row r="16">
          <cell r="AN16" t="str">
            <v>Replacement Reserve</v>
          </cell>
        </row>
        <row r="17">
          <cell r="AN17" t="str">
            <v>Operating Reserve</v>
          </cell>
        </row>
        <row r="18">
          <cell r="AN18" t="str">
            <v>Rent Up Reserve</v>
          </cell>
        </row>
        <row r="19">
          <cell r="AN19" t="str">
            <v>Debt Service Reserve</v>
          </cell>
        </row>
        <row r="20">
          <cell r="AN20" t="str">
            <v>Other</v>
          </cell>
        </row>
      </sheetData>
      <sheetData sheetId="1"/>
      <sheetData sheetId="2"/>
      <sheetData sheetId="3"/>
      <sheetData sheetId="4"/>
      <sheetData sheetId="5"/>
      <sheetData sheetId="6"/>
      <sheetData sheetId="7"/>
      <sheetData sheetId="8">
        <row r="46">
          <cell r="D46">
            <v>0</v>
          </cell>
        </row>
      </sheetData>
      <sheetData sheetId="9"/>
      <sheetData sheetId="10"/>
      <sheetData sheetId="11"/>
      <sheetData sheetId="12"/>
      <sheetData sheetId="13">
        <row r="24">
          <cell r="I24">
            <v>84672</v>
          </cell>
        </row>
      </sheetData>
      <sheetData sheetId="14">
        <row r="41">
          <cell r="D41">
            <v>121</v>
          </cell>
        </row>
      </sheetData>
      <sheetData sheetId="15">
        <row r="5">
          <cell r="J5">
            <v>925344</v>
          </cell>
        </row>
      </sheetData>
      <sheetData sheetId="16"/>
      <sheetData sheetId="17">
        <row r="36">
          <cell r="AA36">
            <v>36300</v>
          </cell>
        </row>
      </sheetData>
      <sheetData sheetId="18">
        <row r="5">
          <cell r="H5">
            <v>581000</v>
          </cell>
        </row>
      </sheetData>
      <sheetData sheetId="19">
        <row r="15">
          <cell r="G15">
            <v>3838000</v>
          </cell>
        </row>
      </sheetData>
      <sheetData sheetId="20"/>
      <sheetData sheetId="21">
        <row r="72">
          <cell r="H72">
            <v>814331.38404255325</v>
          </cell>
        </row>
      </sheetData>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sheetName val="Development Team"/>
      <sheetName val="Buildings"/>
      <sheetName val="Subsidy Layering"/>
      <sheetName val="Equity Proceeds"/>
      <sheetName val="Valuation"/>
      <sheetName val="AMRTZ-A"/>
      <sheetName val="AMRTZ-B"/>
      <sheetName val="Sources &amp; Uses"/>
      <sheetName val="Vacancy"/>
      <sheetName val="Mortgage Rate Calc"/>
      <sheetName val="10 Year Proforma"/>
      <sheetName val="Controls"/>
      <sheetName val="Functions"/>
      <sheetName val="dlgFileSelect"/>
      <sheetName val="Sheet1"/>
    </sheetNames>
    <sheetDataSet>
      <sheetData sheetId="0" refreshError="1">
        <row r="307">
          <cell r="B307">
            <v>12</v>
          </cell>
        </row>
        <row r="321">
          <cell r="B321">
            <v>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sheetName val="Development Team"/>
      <sheetName val="Buildings"/>
      <sheetName val="Subsidy Layering"/>
      <sheetName val="Equity Proceeds"/>
      <sheetName val="Valuation"/>
      <sheetName val="AMRTZ-A"/>
      <sheetName val="AMRTZ-B"/>
      <sheetName val="Sources &amp; Uses"/>
      <sheetName val="Vacancy"/>
      <sheetName val="Mortgage Rate Calc"/>
      <sheetName val="10 Year Proforma"/>
      <sheetName val="Controls"/>
      <sheetName val="Functions"/>
      <sheetName val="dlgFileSelect"/>
      <sheetName val="Sheet1"/>
    </sheetNames>
    <sheetDataSet>
      <sheetData sheetId="0" refreshError="1">
        <row r="307">
          <cell r="B307">
            <v>12</v>
          </cell>
        </row>
        <row r="321">
          <cell r="B321">
            <v>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nputSheet"/>
      <sheetName val="(2)RentRoll"/>
      <sheetName val="(3)DetailedOperStmt"/>
      <sheetName val="(4)OperStmt&amp;UnderwritingSum"/>
      <sheetName val="(5a)EstHUDRefiCosts"/>
      <sheetName val="(9)H92264Comments"/>
      <sheetName val="(7)ReservesCalculation"/>
      <sheetName val="(6a)MaxMrtgDetermination"/>
      <sheetName val="(6b)MortgageSummary"/>
      <sheetName val="(5b)SourcesUses"/>
      <sheetName val="(8)DCSStressTest"/>
      <sheetName val="(12)H92013"/>
      <sheetName val="(10)H92264"/>
      <sheetName val="(11)H92264A"/>
    </sheetNames>
    <sheetDataSet>
      <sheetData sheetId="0">
        <row r="144">
          <cell r="C144">
            <v>35</v>
          </cell>
        </row>
        <row r="160">
          <cell r="C160">
            <v>19.5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Analysis"/>
      <sheetName val="Op Exp"/>
      <sheetName val="Mortgage Sizing"/>
      <sheetName val="Sensitivity"/>
      <sheetName val="Reserves"/>
      <sheetName val="Flow of Funds"/>
      <sheetName val="App Comparison"/>
      <sheetName val="Mortgage Credit Cover"/>
      <sheetName val="Mortgage Credit"/>
      <sheetName val="Subsidy Layering"/>
      <sheetName val="HOM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housinglink.org/SubsidizedHousing/HousingAuthorityWaitingList/st-paul-pha" TargetMode="External"/><Relationship Id="rId7" Type="http://schemas.openxmlformats.org/officeDocument/2006/relationships/printerSettings" Target="../printerSettings/printerSettings1.bin"/><Relationship Id="rId2" Type="http://schemas.openxmlformats.org/officeDocument/2006/relationships/hyperlink" Target="https://www.housinglink.org/SubsidizedHousing/HousingAuthorityWaitingList/MinneapolisPHA" TargetMode="External"/><Relationship Id="rId1" Type="http://schemas.openxmlformats.org/officeDocument/2006/relationships/hyperlink" Target="https://home.treasury.gov/resource-center/data-chart-center/interest-rates/TextView?type=daily_treasury_yield_curve&amp;field_tdr_date_value_month=202210" TargetMode="External"/><Relationship Id="rId6" Type="http://schemas.openxmlformats.org/officeDocument/2006/relationships/hyperlink" Target="https://www2.minneapolismn.gov/government/programs-initiatives/housing-development-assistance/rental-property/noah-preservation/fund/" TargetMode="External"/><Relationship Id="rId5" Type="http://schemas.openxmlformats.org/officeDocument/2006/relationships/hyperlink" Target="https://www.ramseycounty.us/residents/property-home/property-tax-and-value-lookup" TargetMode="External"/><Relationship Id="rId10" Type="http://schemas.openxmlformats.org/officeDocument/2006/relationships/comments" Target="../comments1.xml"/><Relationship Id="rId4" Type="http://schemas.openxmlformats.org/officeDocument/2006/relationships/hyperlink" Target="https://www.hennepin.us/residents/property/property-information-search"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366E-B7E9-4401-87D6-EEC014583D45}">
  <dimension ref="A1:AI175"/>
  <sheetViews>
    <sheetView showGridLines="0" tabSelected="1" topLeftCell="A18" zoomScaleNormal="100" workbookViewId="0">
      <selection activeCell="O88" sqref="O88"/>
    </sheetView>
  </sheetViews>
  <sheetFormatPr defaultRowHeight="15" x14ac:dyDescent="0.25"/>
  <cols>
    <col min="1" max="1" width="27.140625" bestFit="1" customWidth="1"/>
    <col min="2" max="3" width="8.7109375" customWidth="1"/>
    <col min="4" max="4" width="10.7109375" customWidth="1"/>
    <col min="5" max="5" width="12.7109375" bestFit="1" customWidth="1"/>
    <col min="6" max="6" width="12.7109375" customWidth="1"/>
    <col min="7" max="7" width="10.140625" bestFit="1" customWidth="1"/>
    <col min="8" max="8" width="8.7109375" customWidth="1"/>
    <col min="9" max="9" width="10.140625" bestFit="1" customWidth="1"/>
    <col min="10" max="10" width="14.5703125" bestFit="1" customWidth="1"/>
    <col min="11" max="11" width="12.7109375" bestFit="1" customWidth="1"/>
    <col min="12" max="12" width="10.7109375" customWidth="1"/>
    <col min="13" max="13" width="14.28515625" customWidth="1"/>
    <col min="14" max="14" width="12.5703125" customWidth="1"/>
    <col min="15" max="15" width="13.5703125" customWidth="1"/>
    <col min="16" max="16" width="13.140625" customWidth="1"/>
    <col min="17" max="17" width="11.5703125" bestFit="1" customWidth="1"/>
    <col min="19" max="19" width="11" bestFit="1" customWidth="1"/>
    <col min="20" max="20" width="12.28515625" customWidth="1"/>
    <col min="21" max="21" width="12.140625" customWidth="1"/>
    <col min="23" max="23" width="8" customWidth="1"/>
    <col min="24" max="24" width="11.140625" bestFit="1" customWidth="1"/>
    <col min="25" max="25" width="13.140625" customWidth="1"/>
    <col min="26" max="26" width="15.5703125" customWidth="1"/>
  </cols>
  <sheetData>
    <row r="1" spans="1:17" x14ac:dyDescent="0.25">
      <c r="M1" s="486" t="s">
        <v>0</v>
      </c>
      <c r="N1" s="487"/>
      <c r="O1" s="487"/>
      <c r="P1" s="487"/>
      <c r="Q1" s="488"/>
    </row>
    <row r="2" spans="1:17" ht="15" customHeight="1" x14ac:dyDescent="0.25">
      <c r="M2" s="489"/>
      <c r="N2" s="490"/>
      <c r="O2" s="490"/>
      <c r="P2" s="490"/>
      <c r="Q2" s="491"/>
    </row>
    <row r="3" spans="1:17" ht="15" customHeight="1" x14ac:dyDescent="0.25">
      <c r="M3" s="489"/>
      <c r="N3" s="490"/>
      <c r="O3" s="490"/>
      <c r="P3" s="490"/>
      <c r="Q3" s="491"/>
    </row>
    <row r="4" spans="1:17" x14ac:dyDescent="0.25">
      <c r="M4" s="489"/>
      <c r="N4" s="490"/>
      <c r="O4" s="490"/>
      <c r="P4" s="490"/>
      <c r="Q4" s="491"/>
    </row>
    <row r="5" spans="1:17" ht="15.75" thickBot="1" x14ac:dyDescent="0.3">
      <c r="M5" s="492"/>
      <c r="N5" s="493"/>
      <c r="O5" s="493"/>
      <c r="P5" s="493"/>
      <c r="Q5" s="494"/>
    </row>
    <row r="6" spans="1:17" ht="15" customHeight="1" x14ac:dyDescent="0.25"/>
    <row r="7" spans="1:17" ht="18.75" x14ac:dyDescent="0.3">
      <c r="A7" s="1" t="s">
        <v>1</v>
      </c>
      <c r="B7" s="1"/>
      <c r="C7" s="1"/>
      <c r="D7" s="1"/>
      <c r="E7" s="1"/>
      <c r="F7" s="1"/>
      <c r="J7" s="2"/>
    </row>
    <row r="8" spans="1:17" ht="15.75" x14ac:dyDescent="0.25">
      <c r="A8" s="3"/>
      <c r="B8" s="3"/>
      <c r="C8" s="3"/>
      <c r="D8" s="3"/>
      <c r="E8" s="3"/>
    </row>
    <row r="9" spans="1:17" ht="15.75" x14ac:dyDescent="0.25">
      <c r="A9" s="495" t="s">
        <v>2</v>
      </c>
      <c r="B9" s="495"/>
      <c r="C9" s="495"/>
      <c r="D9" s="496"/>
      <c r="E9" s="496"/>
      <c r="F9" s="496"/>
      <c r="G9" s="496"/>
    </row>
    <row r="10" spans="1:17" ht="15.75" x14ac:dyDescent="0.25">
      <c r="A10" s="495" t="s">
        <v>3</v>
      </c>
      <c r="B10" s="495"/>
      <c r="C10" s="495"/>
      <c r="D10" s="496"/>
      <c r="E10" s="496"/>
      <c r="F10" s="496"/>
      <c r="G10" s="496"/>
    </row>
    <row r="11" spans="1:17" ht="15.75" x14ac:dyDescent="0.25">
      <c r="A11" s="495" t="s">
        <v>4</v>
      </c>
      <c r="B11" s="495"/>
      <c r="C11" s="495"/>
      <c r="D11" s="496"/>
      <c r="E11" s="496"/>
      <c r="F11" s="496"/>
      <c r="G11" s="496"/>
    </row>
    <row r="12" spans="1:17" ht="15.75" x14ac:dyDescent="0.25">
      <c r="A12" t="s">
        <v>5</v>
      </c>
      <c r="D12" s="496"/>
      <c r="E12" s="496"/>
      <c r="F12" s="496"/>
      <c r="G12" s="496"/>
    </row>
    <row r="13" spans="1:17" ht="15.75" x14ac:dyDescent="0.25">
      <c r="A13" t="s">
        <v>6</v>
      </c>
      <c r="D13" s="496"/>
      <c r="E13" s="496"/>
      <c r="F13" s="496"/>
      <c r="G13" s="496"/>
    </row>
    <row r="14" spans="1:17" ht="15.75" x14ac:dyDescent="0.25">
      <c r="A14" t="s">
        <v>7</v>
      </c>
      <c r="D14" s="252"/>
      <c r="E14" s="252"/>
      <c r="F14" s="252"/>
      <c r="G14" s="252"/>
    </row>
    <row r="15" spans="1:17" ht="15.75" x14ac:dyDescent="0.25">
      <c r="A15" t="s">
        <v>202</v>
      </c>
      <c r="D15" s="299">
        <f>D53*1.1</f>
        <v>0</v>
      </c>
      <c r="E15" s="299"/>
      <c r="F15" s="299"/>
      <c r="G15" s="299"/>
    </row>
    <row r="16" spans="1:17" ht="15.75" x14ac:dyDescent="0.25">
      <c r="A16" s="122" t="s">
        <v>201</v>
      </c>
      <c r="D16" s="485">
        <v>6.5000000000000002E-2</v>
      </c>
      <c r="E16" s="485"/>
      <c r="F16" s="485"/>
      <c r="G16" s="485"/>
    </row>
    <row r="17" spans="1:35" ht="15.75" thickBot="1" x14ac:dyDescent="0.3"/>
    <row r="18" spans="1:35" ht="15" customHeight="1" thickBot="1" x14ac:dyDescent="0.3">
      <c r="A18" s="386" t="s">
        <v>8</v>
      </c>
      <c r="B18" s="387"/>
      <c r="C18" s="387"/>
      <c r="D18" s="387"/>
      <c r="E18" s="387"/>
      <c r="F18" s="387"/>
      <c r="G18" s="387"/>
      <c r="H18" s="387"/>
      <c r="I18" s="387"/>
      <c r="J18" s="387"/>
      <c r="K18" s="426"/>
      <c r="M18" s="386" t="s">
        <v>9</v>
      </c>
      <c r="N18" s="387"/>
      <c r="O18" s="387"/>
      <c r="P18" s="387"/>
      <c r="Q18" s="426"/>
      <c r="S18" s="386" t="s">
        <v>217</v>
      </c>
      <c r="T18" s="387"/>
      <c r="U18" s="387"/>
      <c r="V18" s="387"/>
      <c r="W18" s="387"/>
      <c r="X18" s="387"/>
      <c r="Y18" s="387"/>
    </row>
    <row r="19" spans="1:35" ht="15.75" thickBot="1" x14ac:dyDescent="0.3">
      <c r="A19" s="479" t="s">
        <v>10</v>
      </c>
      <c r="B19" s="480"/>
      <c r="C19" s="480"/>
      <c r="D19" s="480"/>
      <c r="E19" s="480"/>
      <c r="F19" s="4" t="s">
        <v>11</v>
      </c>
      <c r="G19" s="481" t="s">
        <v>12</v>
      </c>
      <c r="H19" s="482"/>
      <c r="I19" s="482"/>
      <c r="J19" s="483"/>
      <c r="K19" s="4" t="s">
        <v>11</v>
      </c>
      <c r="M19" s="484"/>
      <c r="N19" s="484"/>
      <c r="O19" s="484"/>
      <c r="P19" s="484"/>
      <c r="Q19" s="484"/>
      <c r="S19" s="5"/>
      <c r="T19" s="5"/>
      <c r="U19" s="5"/>
      <c r="V19" s="6"/>
      <c r="W19" s="6"/>
      <c r="X19" s="6"/>
      <c r="Y19" s="6"/>
      <c r="Z19" s="7"/>
      <c r="AA19" s="8"/>
      <c r="AB19" s="8"/>
      <c r="AC19" s="8"/>
      <c r="AD19" s="8"/>
      <c r="AE19" s="7"/>
      <c r="AF19" s="9"/>
      <c r="AG19" s="9"/>
      <c r="AH19" s="7"/>
      <c r="AI19" s="9"/>
    </row>
    <row r="20" spans="1:35" x14ac:dyDescent="0.25">
      <c r="A20" s="477" t="s">
        <v>13</v>
      </c>
      <c r="B20" s="478"/>
      <c r="C20" s="478"/>
      <c r="D20" s="478"/>
      <c r="E20" s="26">
        <f>J124</f>
        <v>0</v>
      </c>
      <c r="F20" s="220">
        <f t="shared" ref="F20:F39" si="0">IFERROR(E20/$C$53,0)</f>
        <v>0</v>
      </c>
      <c r="G20" s="470" t="s">
        <v>14</v>
      </c>
      <c r="H20" s="436"/>
      <c r="I20" s="437"/>
      <c r="J20" s="12"/>
      <c r="K20" s="220">
        <f t="shared" ref="K20:K27" si="1">IFERROR(J20/$C$53,0)</f>
        <v>0</v>
      </c>
      <c r="M20" s="389" t="s">
        <v>207</v>
      </c>
      <c r="N20" s="390"/>
      <c r="O20" s="390"/>
      <c r="P20" s="14"/>
      <c r="Q20" s="15"/>
      <c r="S20" s="399"/>
      <c r="T20" s="399"/>
      <c r="U20" s="399"/>
      <c r="V20" s="399"/>
      <c r="W20" s="399"/>
      <c r="X20" s="6"/>
      <c r="Z20" s="7"/>
    </row>
    <row r="21" spans="1:35" x14ac:dyDescent="0.25">
      <c r="A21" s="477" t="s">
        <v>15</v>
      </c>
      <c r="B21" s="478"/>
      <c r="C21" s="478"/>
      <c r="D21" s="478"/>
      <c r="E21" s="26">
        <f>K124</f>
        <v>0</v>
      </c>
      <c r="F21" s="220">
        <f t="shared" si="0"/>
        <v>0</v>
      </c>
      <c r="G21" s="470" t="s">
        <v>216</v>
      </c>
      <c r="H21" s="436"/>
      <c r="I21" s="437"/>
      <c r="J21" s="359">
        <f>N21*C53</f>
        <v>0</v>
      </c>
      <c r="K21" s="220">
        <f t="shared" si="1"/>
        <v>0</v>
      </c>
      <c r="M21" s="377"/>
      <c r="N21" s="297">
        <v>10000</v>
      </c>
      <c r="O21" s="298" t="s">
        <v>11</v>
      </c>
      <c r="P21" s="17"/>
      <c r="Q21" s="18"/>
      <c r="S21" s="5"/>
      <c r="T21" s="400"/>
      <c r="U21" s="400"/>
      <c r="V21" s="400"/>
      <c r="W21" s="400"/>
      <c r="X21" s="6"/>
      <c r="Y21" s="6"/>
      <c r="Z21" s="7"/>
    </row>
    <row r="22" spans="1:35" ht="15.75" thickBot="1" x14ac:dyDescent="0.3">
      <c r="A22" s="477"/>
      <c r="B22" s="478"/>
      <c r="C22" s="478"/>
      <c r="D22" s="478"/>
      <c r="E22" s="23"/>
      <c r="F22" s="220">
        <f t="shared" si="0"/>
        <v>0</v>
      </c>
      <c r="G22" s="470" t="s">
        <v>16</v>
      </c>
      <c r="H22" s="436"/>
      <c r="I22" s="437"/>
      <c r="J22" s="19">
        <f>J21*7%</f>
        <v>0</v>
      </c>
      <c r="K22" s="220">
        <f t="shared" si="1"/>
        <v>0</v>
      </c>
      <c r="M22" s="20"/>
      <c r="N22" s="17"/>
      <c r="O22" s="17"/>
      <c r="P22" s="17"/>
      <c r="Q22" s="18"/>
      <c r="S22" s="5"/>
      <c r="T22" s="5"/>
      <c r="U22" s="5"/>
      <c r="V22" s="5"/>
      <c r="W22" s="5"/>
      <c r="X22" s="6"/>
      <c r="Y22" s="6"/>
      <c r="Z22" s="7"/>
    </row>
    <row r="23" spans="1:35" x14ac:dyDescent="0.25">
      <c r="A23" s="477" t="s">
        <v>213</v>
      </c>
      <c r="B23" s="478"/>
      <c r="C23" s="478"/>
      <c r="D23" s="478"/>
      <c r="E23" s="23"/>
      <c r="F23" s="220">
        <f t="shared" si="0"/>
        <v>0</v>
      </c>
      <c r="G23" s="470" t="s">
        <v>17</v>
      </c>
      <c r="H23" s="436"/>
      <c r="I23" s="437"/>
      <c r="J23" s="19">
        <v>15000</v>
      </c>
      <c r="K23" s="220">
        <f t="shared" si="1"/>
        <v>0</v>
      </c>
      <c r="M23" s="389" t="s">
        <v>222</v>
      </c>
      <c r="N23" s="390"/>
      <c r="O23" s="390"/>
      <c r="P23" s="17"/>
      <c r="Q23" s="18"/>
      <c r="S23" s="21"/>
      <c r="T23" s="22"/>
      <c r="U23" s="22"/>
      <c r="V23" s="22"/>
      <c r="W23" s="22"/>
      <c r="X23" s="6"/>
      <c r="Y23" s="6"/>
      <c r="Z23" s="7"/>
    </row>
    <row r="24" spans="1:35" x14ac:dyDescent="0.25">
      <c r="A24" s="477"/>
      <c r="B24" s="478"/>
      <c r="C24" s="478"/>
      <c r="D24" s="478"/>
      <c r="E24" s="23"/>
      <c r="F24" s="220">
        <f t="shared" si="0"/>
        <v>0</v>
      </c>
      <c r="G24" s="470" t="s">
        <v>18</v>
      </c>
      <c r="H24" s="436"/>
      <c r="I24" s="437"/>
      <c r="J24" s="12"/>
      <c r="K24" s="220">
        <f t="shared" si="1"/>
        <v>0</v>
      </c>
      <c r="M24" s="377" t="s">
        <v>220</v>
      </c>
      <c r="N24" s="297">
        <v>40000</v>
      </c>
      <c r="O24" s="298" t="s">
        <v>11</v>
      </c>
      <c r="P24" s="17"/>
      <c r="Q24" s="18"/>
      <c r="S24" s="21"/>
      <c r="T24" s="22"/>
      <c r="U24" s="22"/>
      <c r="V24" s="22"/>
      <c r="W24" s="22"/>
      <c r="X24" s="6"/>
      <c r="Y24" s="6"/>
      <c r="Z24" s="7"/>
    </row>
    <row r="25" spans="1:35" x14ac:dyDescent="0.25">
      <c r="A25" s="477"/>
      <c r="B25" s="478"/>
      <c r="C25" s="478"/>
      <c r="D25" s="478"/>
      <c r="E25" s="23"/>
      <c r="F25" s="220">
        <f t="shared" si="0"/>
        <v>0</v>
      </c>
      <c r="G25" s="470" t="s">
        <v>19</v>
      </c>
      <c r="H25" s="436"/>
      <c r="I25" s="437"/>
      <c r="J25" s="19">
        <v>5000</v>
      </c>
      <c r="K25" s="220">
        <f t="shared" si="1"/>
        <v>0</v>
      </c>
      <c r="M25" s="377" t="s">
        <v>221</v>
      </c>
      <c r="N25" s="297">
        <v>35000</v>
      </c>
      <c r="O25" s="298" t="s">
        <v>11</v>
      </c>
      <c r="P25" s="17"/>
      <c r="Q25" s="18"/>
      <c r="S25" s="21"/>
      <c r="T25" s="22"/>
      <c r="U25" s="22"/>
      <c r="V25" s="22"/>
      <c r="W25" s="22"/>
      <c r="X25" s="6"/>
      <c r="Y25" s="6"/>
      <c r="Z25" s="7"/>
    </row>
    <row r="26" spans="1:35" x14ac:dyDescent="0.25">
      <c r="A26" s="477"/>
      <c r="B26" s="478"/>
      <c r="C26" s="478"/>
      <c r="D26" s="478"/>
      <c r="E26" s="23"/>
      <c r="F26" s="220">
        <f t="shared" si="0"/>
        <v>0</v>
      </c>
      <c r="G26" s="470" t="s">
        <v>20</v>
      </c>
      <c r="H26" s="436"/>
      <c r="I26" s="437"/>
      <c r="J26" s="12"/>
      <c r="K26" s="220">
        <f t="shared" si="1"/>
        <v>0</v>
      </c>
      <c r="M26" s="16" t="s">
        <v>224</v>
      </c>
      <c r="N26" s="16"/>
      <c r="O26" s="378"/>
      <c r="P26" s="378"/>
      <c r="Q26" s="18"/>
      <c r="S26" s="21"/>
      <c r="T26" s="22"/>
      <c r="U26" s="22"/>
      <c r="V26" s="22"/>
      <c r="W26" s="22"/>
      <c r="X26" s="6"/>
      <c r="Y26" s="6"/>
      <c r="Z26" s="7"/>
    </row>
    <row r="27" spans="1:35" x14ac:dyDescent="0.25">
      <c r="A27" s="470"/>
      <c r="B27" s="436"/>
      <c r="C27" s="436"/>
      <c r="D27" s="437"/>
      <c r="E27" s="23"/>
      <c r="F27" s="220">
        <f t="shared" si="0"/>
        <v>0</v>
      </c>
      <c r="G27" s="470" t="s">
        <v>21</v>
      </c>
      <c r="H27" s="436"/>
      <c r="I27" s="437"/>
      <c r="J27" s="19">
        <f>IFERROR((E20+E21)*1%,0)</f>
        <v>0</v>
      </c>
      <c r="K27" s="220">
        <f t="shared" si="1"/>
        <v>0</v>
      </c>
      <c r="M27" s="16"/>
      <c r="N27" s="17"/>
      <c r="O27" s="17"/>
      <c r="P27" s="378"/>
      <c r="Q27" s="18"/>
      <c r="S27" s="25"/>
      <c r="T27" s="497"/>
      <c r="U27" s="497"/>
      <c r="V27" s="497"/>
      <c r="W27" s="497"/>
      <c r="X27" s="6"/>
      <c r="Y27" s="6"/>
      <c r="Z27" s="7"/>
    </row>
    <row r="28" spans="1:35" x14ac:dyDescent="0.25">
      <c r="A28" s="477"/>
      <c r="B28" s="478"/>
      <c r="C28" s="478"/>
      <c r="D28" s="478"/>
      <c r="E28" s="23"/>
      <c r="F28" s="220">
        <f t="shared" si="0"/>
        <v>0</v>
      </c>
      <c r="G28" s="470" t="s">
        <v>22</v>
      </c>
      <c r="H28" s="436"/>
      <c r="I28" s="437"/>
      <c r="J28" s="12"/>
      <c r="K28" s="220">
        <f t="shared" ref="K28:K38" si="2">IFERROR(J28/$C$53,0)</f>
        <v>0</v>
      </c>
      <c r="M28" s="304" t="s">
        <v>253</v>
      </c>
      <c r="N28" s="17"/>
      <c r="O28" s="17"/>
      <c r="P28" s="378"/>
      <c r="Q28" s="18"/>
      <c r="S28" s="5"/>
      <c r="T28" s="5"/>
      <c r="U28" s="5"/>
      <c r="V28" s="6"/>
      <c r="W28" s="6"/>
      <c r="X28" s="6"/>
      <c r="Y28" s="6"/>
      <c r="Z28" s="7"/>
    </row>
    <row r="29" spans="1:35" x14ac:dyDescent="0.25">
      <c r="A29" s="470"/>
      <c r="B29" s="436"/>
      <c r="C29" s="436"/>
      <c r="D29" s="437"/>
      <c r="E29" s="23"/>
      <c r="F29" s="220">
        <f t="shared" si="0"/>
        <v>0</v>
      </c>
      <c r="G29" s="470" t="s">
        <v>23</v>
      </c>
      <c r="H29" s="436"/>
      <c r="I29" s="437"/>
      <c r="J29" s="26">
        <v>10000</v>
      </c>
      <c r="K29" s="220">
        <f t="shared" si="2"/>
        <v>0</v>
      </c>
      <c r="M29" s="301" t="s">
        <v>223</v>
      </c>
      <c r="N29" s="17"/>
      <c r="O29" s="17"/>
      <c r="P29" s="17"/>
      <c r="Q29" s="18"/>
      <c r="S29" s="5"/>
      <c r="T29" s="5"/>
      <c r="U29" s="5"/>
      <c r="V29" s="6"/>
      <c r="W29" s="6"/>
      <c r="X29" s="6"/>
      <c r="Y29" s="6"/>
      <c r="Z29" s="7"/>
    </row>
    <row r="30" spans="1:35" x14ac:dyDescent="0.25">
      <c r="A30" s="470"/>
      <c r="B30" s="436"/>
      <c r="C30" s="436"/>
      <c r="D30" s="437"/>
      <c r="E30" s="23"/>
      <c r="F30" s="220">
        <f t="shared" si="0"/>
        <v>0</v>
      </c>
      <c r="G30" s="470" t="s">
        <v>24</v>
      </c>
      <c r="H30" s="436"/>
      <c r="I30" s="437"/>
      <c r="J30" s="19">
        <f>F88</f>
        <v>0</v>
      </c>
      <c r="K30" s="220">
        <f t="shared" si="2"/>
        <v>0</v>
      </c>
      <c r="M30" s="300"/>
      <c r="N30" s="17"/>
      <c r="O30" s="17"/>
      <c r="P30" s="17"/>
      <c r="Q30" s="18"/>
      <c r="S30" s="498"/>
      <c r="T30" s="498"/>
      <c r="U30" s="498"/>
      <c r="V30" s="498"/>
      <c r="W30" s="498"/>
      <c r="X30" s="498"/>
      <c r="Y30" s="498"/>
      <c r="Z30" s="7"/>
    </row>
    <row r="31" spans="1:35" ht="15" customHeight="1" x14ac:dyDescent="0.25">
      <c r="A31" s="470"/>
      <c r="B31" s="436"/>
      <c r="C31" s="436"/>
      <c r="D31" s="437"/>
      <c r="E31" s="23"/>
      <c r="F31" s="220">
        <f t="shared" si="0"/>
        <v>0</v>
      </c>
      <c r="G31" s="470" t="s">
        <v>25</v>
      </c>
      <c r="H31" s="436"/>
      <c r="I31" s="437"/>
      <c r="J31" s="19">
        <f>IFERROR(ROUNDUP(F90/4,-3),0)</f>
        <v>0</v>
      </c>
      <c r="K31" s="220">
        <f t="shared" si="2"/>
        <v>0</v>
      </c>
      <c r="M31" s="16"/>
      <c r="N31" s="17"/>
      <c r="O31" s="17"/>
      <c r="P31" s="17"/>
      <c r="Q31" s="18"/>
      <c r="S31" s="27"/>
      <c r="T31" s="27"/>
      <c r="U31" s="27"/>
      <c r="V31" s="28"/>
      <c r="W31" s="29"/>
      <c r="X31" s="28"/>
      <c r="Y31" s="28"/>
      <c r="Z31" s="7"/>
    </row>
    <row r="32" spans="1:35" x14ac:dyDescent="0.25">
      <c r="A32" s="470"/>
      <c r="B32" s="436"/>
      <c r="C32" s="436"/>
      <c r="D32" s="437"/>
      <c r="E32" s="23"/>
      <c r="F32" s="220">
        <f t="shared" si="0"/>
        <v>0</v>
      </c>
      <c r="G32" s="470" t="s">
        <v>26</v>
      </c>
      <c r="H32" s="436"/>
      <c r="I32" s="437"/>
      <c r="J32" s="19">
        <f>IFERROR(ROUNDUP(J129/4,-3),0)</f>
        <v>0</v>
      </c>
      <c r="K32" s="220">
        <f t="shared" si="2"/>
        <v>0</v>
      </c>
      <c r="M32" s="16"/>
      <c r="N32" s="17"/>
      <c r="O32" s="17"/>
      <c r="P32" s="17"/>
      <c r="Q32" s="18"/>
      <c r="S32" s="471"/>
      <c r="T32" s="471"/>
      <c r="U32" s="471"/>
      <c r="V32" s="22"/>
      <c r="W32" s="22"/>
      <c r="X32" s="22"/>
      <c r="Y32" s="22"/>
      <c r="Z32" s="7"/>
    </row>
    <row r="33" spans="1:26" ht="15.75" thickBot="1" x14ac:dyDescent="0.3">
      <c r="A33" s="477"/>
      <c r="B33" s="478"/>
      <c r="C33" s="478"/>
      <c r="D33" s="478"/>
      <c r="E33" s="23"/>
      <c r="F33" s="220">
        <f t="shared" si="0"/>
        <v>0</v>
      </c>
      <c r="G33" s="470" t="s">
        <v>27</v>
      </c>
      <c r="H33" s="436"/>
      <c r="I33" s="437"/>
      <c r="J33" s="19">
        <f>IFERROR((E20+E21)*K101/12,0)</f>
        <v>0</v>
      </c>
      <c r="K33" s="220">
        <f t="shared" si="2"/>
        <v>0</v>
      </c>
      <c r="M33" s="16"/>
      <c r="N33" s="17"/>
      <c r="O33" s="17"/>
      <c r="P33" s="17"/>
      <c r="Q33" s="18"/>
      <c r="S33" s="471"/>
      <c r="T33" s="471"/>
      <c r="U33" s="471"/>
      <c r="V33" s="22"/>
      <c r="W33" s="22"/>
      <c r="X33" s="22"/>
      <c r="Y33" s="22"/>
      <c r="Z33" s="7"/>
    </row>
    <row r="34" spans="1:26" ht="15.75" thickBot="1" x14ac:dyDescent="0.3">
      <c r="A34" s="477"/>
      <c r="B34" s="478"/>
      <c r="C34" s="478"/>
      <c r="D34" s="478"/>
      <c r="E34" s="23"/>
      <c r="F34" s="220">
        <f t="shared" si="0"/>
        <v>0</v>
      </c>
      <c r="G34" s="470" t="s">
        <v>28</v>
      </c>
      <c r="H34" s="436"/>
      <c r="I34" s="437"/>
      <c r="J34" s="376"/>
      <c r="K34" s="220">
        <f t="shared" si="2"/>
        <v>0</v>
      </c>
      <c r="M34" s="304"/>
      <c r="N34" s="17"/>
      <c r="O34" s="379"/>
      <c r="P34" s="17"/>
      <c r="Q34" s="18"/>
      <c r="S34" s="386" t="s">
        <v>218</v>
      </c>
      <c r="T34" s="387"/>
      <c r="U34" s="387"/>
      <c r="V34" s="387"/>
      <c r="W34" s="387"/>
      <c r="X34" s="387"/>
      <c r="Y34" s="387"/>
    </row>
    <row r="35" spans="1:26" x14ac:dyDescent="0.25">
      <c r="A35" s="477"/>
      <c r="B35" s="478"/>
      <c r="C35" s="478"/>
      <c r="D35" s="478"/>
      <c r="E35" s="23"/>
      <c r="F35" s="220">
        <f t="shared" si="0"/>
        <v>0</v>
      </c>
      <c r="G35" s="470" t="s">
        <v>225</v>
      </c>
      <c r="H35" s="436"/>
      <c r="I35" s="437"/>
      <c r="J35" s="12"/>
      <c r="K35" s="220">
        <f t="shared" si="2"/>
        <v>0</v>
      </c>
      <c r="M35" s="301"/>
      <c r="N35" s="17"/>
      <c r="O35" s="17"/>
      <c r="P35" s="380"/>
      <c r="Q35" s="30"/>
      <c r="S35" s="471"/>
      <c r="T35" s="471"/>
      <c r="U35" s="471"/>
      <c r="V35" s="22"/>
      <c r="W35" s="22"/>
      <c r="X35" s="22"/>
      <c r="Y35" s="22"/>
    </row>
    <row r="36" spans="1:26" x14ac:dyDescent="0.25">
      <c r="A36" s="477"/>
      <c r="B36" s="478"/>
      <c r="C36" s="478"/>
      <c r="D36" s="478"/>
      <c r="E36" s="23"/>
      <c r="F36" s="220">
        <f t="shared" si="0"/>
        <v>0</v>
      </c>
      <c r="G36" s="470"/>
      <c r="H36" s="436"/>
      <c r="I36" s="437"/>
      <c r="J36" s="12"/>
      <c r="K36" s="220">
        <f t="shared" si="2"/>
        <v>0</v>
      </c>
      <c r="M36" s="300"/>
      <c r="N36" s="17"/>
      <c r="O36" s="17"/>
      <c r="P36" s="380"/>
      <c r="Q36" s="30"/>
      <c r="S36" s="471"/>
      <c r="T36" s="471"/>
      <c r="U36" s="471"/>
      <c r="V36" s="31"/>
      <c r="W36" s="31"/>
      <c r="X36" s="31"/>
      <c r="Y36" s="31"/>
    </row>
    <row r="37" spans="1:26" x14ac:dyDescent="0.25">
      <c r="A37" s="477"/>
      <c r="B37" s="478"/>
      <c r="C37" s="478"/>
      <c r="D37" s="478"/>
      <c r="E37" s="23"/>
      <c r="F37" s="220">
        <f t="shared" si="0"/>
        <v>0</v>
      </c>
      <c r="G37" s="470"/>
      <c r="H37" s="436"/>
      <c r="I37" s="437"/>
      <c r="J37" s="12"/>
      <c r="K37" s="220">
        <f t="shared" si="2"/>
        <v>0</v>
      </c>
      <c r="M37" s="24"/>
      <c r="N37" s="17"/>
      <c r="O37" s="17"/>
      <c r="P37" s="380"/>
      <c r="Q37" s="30"/>
      <c r="S37" s="471"/>
      <c r="T37" s="471"/>
      <c r="U37" s="471"/>
      <c r="V37" s="31"/>
      <c r="W37" s="31"/>
      <c r="X37" s="31"/>
      <c r="Y37" s="31"/>
    </row>
    <row r="38" spans="1:26" x14ac:dyDescent="0.25">
      <c r="A38" s="468" t="s">
        <v>29</v>
      </c>
      <c r="B38" s="469"/>
      <c r="C38" s="469"/>
      <c r="D38" s="469"/>
      <c r="E38" s="224">
        <f>J39-SUM(E20:E35)</f>
        <v>30000</v>
      </c>
      <c r="F38" s="220">
        <f t="shared" si="0"/>
        <v>0</v>
      </c>
      <c r="G38" s="470"/>
      <c r="H38" s="436"/>
      <c r="I38" s="437"/>
      <c r="J38" s="12"/>
      <c r="K38" s="220">
        <f t="shared" si="2"/>
        <v>0</v>
      </c>
      <c r="M38" s="219"/>
      <c r="N38" s="17"/>
      <c r="O38" s="17"/>
      <c r="P38" s="380"/>
      <c r="Q38" s="30"/>
      <c r="S38" s="471"/>
      <c r="T38" s="471"/>
      <c r="U38" s="471"/>
      <c r="V38" s="31"/>
      <c r="W38" s="31"/>
      <c r="X38" s="31"/>
      <c r="Y38" s="31"/>
    </row>
    <row r="39" spans="1:26" ht="15.75" thickBot="1" x14ac:dyDescent="0.3">
      <c r="A39" s="472" t="s">
        <v>30</v>
      </c>
      <c r="B39" s="473"/>
      <c r="C39" s="473"/>
      <c r="D39" s="473"/>
      <c r="E39" s="223">
        <f>SUM(E20:E38)</f>
        <v>30000</v>
      </c>
      <c r="F39" s="221">
        <f t="shared" si="0"/>
        <v>0</v>
      </c>
      <c r="G39" s="423" t="s">
        <v>31</v>
      </c>
      <c r="H39" s="424"/>
      <c r="I39" s="425"/>
      <c r="J39" s="222">
        <f>SUM(J20:J38)</f>
        <v>30000</v>
      </c>
      <c r="K39" s="221">
        <f>IFERROR(J39/$C$53,0)</f>
        <v>0</v>
      </c>
      <c r="M39" s="219"/>
      <c r="N39" s="17"/>
      <c r="O39" s="17"/>
      <c r="P39" s="380"/>
      <c r="Q39" s="30"/>
      <c r="S39" s="474"/>
      <c r="T39" s="474"/>
      <c r="U39" s="474"/>
      <c r="V39" s="25"/>
      <c r="W39" s="25"/>
      <c r="X39" s="25"/>
      <c r="Y39" s="25"/>
    </row>
    <row r="40" spans="1:26" ht="39.75" customHeight="1" thickBot="1" x14ac:dyDescent="0.3">
      <c r="A40" s="33"/>
      <c r="B40" s="33"/>
      <c r="C40" s="33"/>
      <c r="D40" s="33"/>
      <c r="E40" s="33"/>
      <c r="F40" s="33"/>
      <c r="G40" s="33"/>
      <c r="H40" s="33"/>
      <c r="I40" s="33"/>
      <c r="J40" s="34"/>
      <c r="M40" s="24"/>
      <c r="N40" s="17"/>
      <c r="O40" s="17"/>
      <c r="P40" s="380"/>
      <c r="Q40" s="30"/>
    </row>
    <row r="41" spans="1:26" ht="15.75" thickBot="1" x14ac:dyDescent="0.3">
      <c r="A41" s="386" t="s">
        <v>32</v>
      </c>
      <c r="B41" s="387"/>
      <c r="C41" s="387"/>
      <c r="D41" s="387"/>
      <c r="E41" s="387"/>
      <c r="F41" s="387"/>
      <c r="G41" s="387"/>
      <c r="H41" s="387"/>
      <c r="I41" s="387"/>
      <c r="J41" s="387"/>
      <c r="K41" s="426"/>
      <c r="L41" s="6"/>
      <c r="M41" s="24"/>
      <c r="N41" s="17"/>
      <c r="O41" s="17"/>
      <c r="P41" s="380"/>
      <c r="Q41" s="30"/>
    </row>
    <row r="42" spans="1:26" ht="26.25" x14ac:dyDescent="0.25">
      <c r="A42" s="36" t="s">
        <v>34</v>
      </c>
      <c r="B42" s="37" t="s">
        <v>35</v>
      </c>
      <c r="C42" s="38" t="s">
        <v>36</v>
      </c>
      <c r="D42" s="38" t="s">
        <v>37</v>
      </c>
      <c r="E42" s="38" t="s">
        <v>38</v>
      </c>
      <c r="F42" s="38" t="s">
        <v>39</v>
      </c>
      <c r="G42" s="38" t="s">
        <v>40</v>
      </c>
      <c r="H42" s="38" t="s">
        <v>41</v>
      </c>
      <c r="I42" s="38" t="s">
        <v>42</v>
      </c>
      <c r="J42" s="38" t="s">
        <v>43</v>
      </c>
      <c r="K42" s="39" t="s">
        <v>44</v>
      </c>
      <c r="L42" s="40"/>
      <c r="M42" s="24"/>
      <c r="N42" s="17"/>
      <c r="O42" s="379"/>
      <c r="P42" s="381"/>
      <c r="Q42" s="41"/>
    </row>
    <row r="43" spans="1:26" x14ac:dyDescent="0.25">
      <c r="A43" s="43"/>
      <c r="B43" s="44"/>
      <c r="C43" s="23"/>
      <c r="D43" s="44"/>
      <c r="E43" s="45"/>
      <c r="F43" s="45"/>
      <c r="G43" s="23"/>
      <c r="H43" s="23"/>
      <c r="I43" s="46">
        <f t="shared" ref="I43:I52" si="3">G43+H43</f>
        <v>0</v>
      </c>
      <c r="J43" s="47"/>
      <c r="K43" s="11">
        <f t="shared" ref="K43:K52" si="4">C43*G43*12</f>
        <v>0</v>
      </c>
      <c r="L43" s="6"/>
      <c r="M43" s="24"/>
      <c r="N43" s="382"/>
      <c r="O43" s="17"/>
      <c r="P43" s="380"/>
      <c r="Q43" s="30"/>
    </row>
    <row r="44" spans="1:26" x14ac:dyDescent="0.25">
      <c r="A44" s="43"/>
      <c r="B44" s="44"/>
      <c r="C44" s="23"/>
      <c r="D44" s="44"/>
      <c r="E44" s="45"/>
      <c r="F44" s="45"/>
      <c r="G44" s="23"/>
      <c r="H44" s="23"/>
      <c r="I44" s="46">
        <f t="shared" si="3"/>
        <v>0</v>
      </c>
      <c r="J44" s="47"/>
      <c r="K44" s="11">
        <f t="shared" si="4"/>
        <v>0</v>
      </c>
      <c r="L44" s="6"/>
      <c r="M44" s="24"/>
      <c r="N44" s="382"/>
      <c r="O44" s="379"/>
      <c r="P44" s="379"/>
      <c r="Q44" s="49"/>
    </row>
    <row r="45" spans="1:26" x14ac:dyDescent="0.25">
      <c r="A45" s="43"/>
      <c r="B45" s="44"/>
      <c r="C45" s="23"/>
      <c r="D45" s="44"/>
      <c r="E45" s="45"/>
      <c r="F45" s="45"/>
      <c r="G45" s="23"/>
      <c r="H45" s="23"/>
      <c r="I45" s="46">
        <f t="shared" si="3"/>
        <v>0</v>
      </c>
      <c r="J45" s="47"/>
      <c r="K45" s="11">
        <f t="shared" si="4"/>
        <v>0</v>
      </c>
      <c r="L45" s="6"/>
      <c r="M45" s="24"/>
      <c r="N45" s="17"/>
      <c r="O45" s="17"/>
      <c r="P45" s="17"/>
      <c r="Q45" s="18"/>
    </row>
    <row r="46" spans="1:26" x14ac:dyDescent="0.25">
      <c r="A46" s="43"/>
      <c r="B46" s="44"/>
      <c r="C46" s="23"/>
      <c r="D46" s="44"/>
      <c r="E46" s="45"/>
      <c r="F46" s="45"/>
      <c r="G46" s="23"/>
      <c r="H46" s="23"/>
      <c r="I46" s="46">
        <f t="shared" si="3"/>
        <v>0</v>
      </c>
      <c r="J46" s="47"/>
      <c r="K46" s="11">
        <f t="shared" si="4"/>
        <v>0</v>
      </c>
      <c r="L46" s="6"/>
      <c r="M46" s="24"/>
      <c r="N46" s="17"/>
      <c r="O46" s="17"/>
      <c r="P46" s="17"/>
      <c r="Q46" s="18"/>
    </row>
    <row r="47" spans="1:26" ht="15.75" thickBot="1" x14ac:dyDescent="0.3">
      <c r="A47" s="43"/>
      <c r="B47" s="44"/>
      <c r="C47" s="23"/>
      <c r="D47" s="44"/>
      <c r="E47" s="45"/>
      <c r="F47" s="45"/>
      <c r="G47" s="23"/>
      <c r="H47" s="23"/>
      <c r="I47" s="46">
        <f t="shared" si="3"/>
        <v>0</v>
      </c>
      <c r="J47" s="47"/>
      <c r="K47" s="11">
        <f t="shared" si="4"/>
        <v>0</v>
      </c>
      <c r="L47" s="6"/>
      <c r="M47" s="24"/>
      <c r="N47" s="17"/>
      <c r="O47" s="17"/>
      <c r="P47" s="17"/>
      <c r="Q47" s="18"/>
      <c r="T47" s="35"/>
      <c r="U47" s="35"/>
    </row>
    <row r="48" spans="1:26" x14ac:dyDescent="0.25">
      <c r="A48" s="43"/>
      <c r="B48" s="44"/>
      <c r="C48" s="23"/>
      <c r="D48" s="44"/>
      <c r="E48" s="45"/>
      <c r="F48" s="45"/>
      <c r="G48" s="23"/>
      <c r="H48" s="23"/>
      <c r="I48" s="46">
        <f t="shared" si="3"/>
        <v>0</v>
      </c>
      <c r="J48" s="47"/>
      <c r="K48" s="11">
        <f t="shared" si="4"/>
        <v>0</v>
      </c>
      <c r="L48" s="6"/>
      <c r="M48" s="24"/>
      <c r="N48" s="17"/>
      <c r="O48" s="17"/>
      <c r="P48" s="17"/>
      <c r="Q48" s="18"/>
      <c r="S48" s="475" t="s">
        <v>33</v>
      </c>
      <c r="T48" s="476"/>
      <c r="U48" s="476"/>
      <c r="V48" s="476"/>
      <c r="W48" s="476"/>
      <c r="X48" s="476"/>
      <c r="Y48" s="476"/>
      <c r="Z48" s="476"/>
    </row>
    <row r="49" spans="1:26" x14ac:dyDescent="0.25">
      <c r="A49" s="43"/>
      <c r="B49" s="44"/>
      <c r="C49" s="23"/>
      <c r="D49" s="44"/>
      <c r="E49" s="45"/>
      <c r="F49" s="45"/>
      <c r="G49" s="23"/>
      <c r="H49" s="23"/>
      <c r="I49" s="46">
        <f t="shared" si="3"/>
        <v>0</v>
      </c>
      <c r="J49" s="47"/>
      <c r="K49" s="11">
        <f t="shared" si="4"/>
        <v>0</v>
      </c>
      <c r="L49" s="6"/>
      <c r="M49" s="24"/>
      <c r="N49" s="17"/>
      <c r="O49" s="17"/>
      <c r="P49" s="17"/>
      <c r="Q49" s="18"/>
      <c r="S49" s="280" t="s">
        <v>45</v>
      </c>
      <c r="T49" s="281"/>
      <c r="U49" s="42" t="s">
        <v>46</v>
      </c>
      <c r="V49" s="42" t="s">
        <v>47</v>
      </c>
      <c r="W49" s="42" t="s">
        <v>48</v>
      </c>
      <c r="X49" s="42" t="s">
        <v>49</v>
      </c>
      <c r="Y49" s="42" t="s">
        <v>50</v>
      </c>
      <c r="Z49" s="42" t="s">
        <v>51</v>
      </c>
    </row>
    <row r="50" spans="1:26" x14ac:dyDescent="0.25">
      <c r="A50" s="43"/>
      <c r="B50" s="44"/>
      <c r="C50" s="23"/>
      <c r="D50" s="44"/>
      <c r="E50" s="45"/>
      <c r="F50" s="45"/>
      <c r="G50" s="23"/>
      <c r="H50" s="23"/>
      <c r="I50" s="46">
        <f t="shared" si="3"/>
        <v>0</v>
      </c>
      <c r="J50" s="47"/>
      <c r="K50" s="11">
        <f t="shared" si="4"/>
        <v>0</v>
      </c>
      <c r="L50" s="6"/>
      <c r="M50" s="24"/>
      <c r="N50" s="17"/>
      <c r="O50" s="17"/>
      <c r="P50" s="17"/>
      <c r="Q50" s="18"/>
      <c r="S50" s="282" t="s">
        <v>52</v>
      </c>
      <c r="T50" s="283"/>
      <c r="U50" s="48" t="s">
        <v>219</v>
      </c>
      <c r="V50" s="48"/>
      <c r="W50" s="48"/>
      <c r="X50" s="48"/>
      <c r="Y50" s="48"/>
      <c r="Z50" s="48"/>
    </row>
    <row r="51" spans="1:26" x14ac:dyDescent="0.25">
      <c r="A51" s="43"/>
      <c r="B51" s="44"/>
      <c r="C51" s="23"/>
      <c r="D51" s="44"/>
      <c r="E51" s="45"/>
      <c r="F51" s="45"/>
      <c r="G51" s="23"/>
      <c r="H51" s="23"/>
      <c r="I51" s="46">
        <f t="shared" si="3"/>
        <v>0</v>
      </c>
      <c r="J51" s="47"/>
      <c r="K51" s="11">
        <f t="shared" si="4"/>
        <v>0</v>
      </c>
      <c r="L51" s="6"/>
      <c r="M51" s="24"/>
      <c r="N51" s="17"/>
      <c r="O51" s="17"/>
      <c r="P51" s="17"/>
      <c r="Q51" s="18"/>
      <c r="S51" s="282" t="s">
        <v>53</v>
      </c>
      <c r="T51" s="283"/>
      <c r="U51" s="48" t="s">
        <v>55</v>
      </c>
      <c r="V51" s="48"/>
      <c r="W51" s="48"/>
      <c r="X51" s="48"/>
      <c r="Y51" s="48"/>
      <c r="Z51" s="48"/>
    </row>
    <row r="52" spans="1:26" x14ac:dyDescent="0.25">
      <c r="A52" s="43"/>
      <c r="B52" s="44"/>
      <c r="C52" s="23"/>
      <c r="D52" s="44"/>
      <c r="E52" s="45"/>
      <c r="F52" s="45"/>
      <c r="G52" s="23"/>
      <c r="H52" s="23"/>
      <c r="I52" s="46">
        <f t="shared" si="3"/>
        <v>0</v>
      </c>
      <c r="J52" s="47"/>
      <c r="K52" s="11">
        <f t="shared" si="4"/>
        <v>0</v>
      </c>
      <c r="L52" s="6"/>
      <c r="M52" s="24"/>
      <c r="N52" s="17"/>
      <c r="O52" s="17"/>
      <c r="P52" s="17"/>
      <c r="Q52" s="18"/>
      <c r="S52" s="282" t="s">
        <v>54</v>
      </c>
      <c r="T52" s="283"/>
      <c r="U52" s="48"/>
      <c r="V52" s="48"/>
      <c r="W52" s="48"/>
      <c r="X52" s="48"/>
      <c r="Y52" s="48"/>
      <c r="Z52" s="48"/>
    </row>
    <row r="53" spans="1:26" ht="15.75" thickBot="1" x14ac:dyDescent="0.3">
      <c r="A53" s="54" t="s">
        <v>62</v>
      </c>
      <c r="B53" s="55"/>
      <c r="C53" s="56">
        <f>SUM(C43:C52)</f>
        <v>0</v>
      </c>
      <c r="D53" s="269">
        <f>(C43*D43)+(C44*D44)+(C45*D45)+(C46*D46)+(C47*D47)+(C48*D48)+(C49*D49)+(C50*D50)+(C51*D51)+(C52*D52)</f>
        <v>0</v>
      </c>
      <c r="E53" s="55"/>
      <c r="F53" s="55"/>
      <c r="G53" s="55"/>
      <c r="H53" s="55"/>
      <c r="I53" s="55"/>
      <c r="J53" s="55"/>
      <c r="K53" s="57">
        <f>SUM(K43:K52)</f>
        <v>0</v>
      </c>
      <c r="L53" s="7"/>
      <c r="M53" s="24"/>
      <c r="N53" s="17"/>
      <c r="O53" s="17"/>
      <c r="P53" s="17"/>
      <c r="Q53" s="18"/>
      <c r="S53" s="391" t="s">
        <v>55</v>
      </c>
      <c r="T53" s="392"/>
      <c r="U53" s="50"/>
      <c r="V53" s="48"/>
      <c r="W53" s="48"/>
      <c r="X53" s="48"/>
      <c r="Y53" s="48"/>
      <c r="Z53" s="48"/>
    </row>
    <row r="54" spans="1:26" ht="15.75" thickBot="1" x14ac:dyDescent="0.3">
      <c r="A54" s="8"/>
      <c r="B54" s="8"/>
      <c r="C54" s="8"/>
      <c r="D54" s="9"/>
      <c r="E54" s="7"/>
      <c r="F54" s="7"/>
      <c r="G54" s="7"/>
      <c r="H54" s="7"/>
      <c r="I54" s="7"/>
      <c r="J54" s="7"/>
      <c r="K54" s="7"/>
      <c r="L54" s="7"/>
      <c r="M54" s="24"/>
      <c r="N54" s="17"/>
      <c r="O54" s="17"/>
      <c r="P54" s="17"/>
      <c r="Q54" s="18"/>
      <c r="S54" s="391" t="s">
        <v>56</v>
      </c>
      <c r="T54" s="392"/>
      <c r="U54" s="50"/>
      <c r="V54" s="48"/>
      <c r="W54" s="48"/>
      <c r="X54" s="48"/>
      <c r="Y54" s="48"/>
      <c r="Z54" s="48"/>
    </row>
    <row r="55" spans="1:26" ht="15.75" thickBot="1" x14ac:dyDescent="0.3">
      <c r="A55" s="386" t="s">
        <v>63</v>
      </c>
      <c r="B55" s="387"/>
      <c r="C55" s="387"/>
      <c r="D55" s="387"/>
      <c r="E55" s="387"/>
      <c r="F55" s="387"/>
      <c r="G55" s="387"/>
      <c r="H55" s="387"/>
      <c r="I55" s="387"/>
      <c r="J55" s="387"/>
      <c r="K55" s="426"/>
      <c r="L55" s="7"/>
      <c r="M55" s="24"/>
      <c r="N55" s="17"/>
      <c r="O55" s="17"/>
      <c r="P55" s="17"/>
      <c r="Q55" s="18"/>
      <c r="S55" s="391" t="s">
        <v>57</v>
      </c>
      <c r="T55" s="392"/>
      <c r="U55" s="50"/>
      <c r="V55" s="48"/>
      <c r="W55" s="48"/>
      <c r="X55" s="48"/>
      <c r="Y55" s="48"/>
      <c r="Z55" s="48"/>
    </row>
    <row r="56" spans="1:26" x14ac:dyDescent="0.25">
      <c r="A56" s="459"/>
      <c r="B56" s="460"/>
      <c r="C56" s="460"/>
      <c r="D56" s="461"/>
      <c r="E56" s="462" t="str">
        <f>"Planned "&amp; D13</f>
        <v xml:space="preserve">Planned </v>
      </c>
      <c r="F56" s="463"/>
      <c r="G56" s="464"/>
      <c r="H56" s="59"/>
      <c r="I56" s="465" t="s">
        <v>64</v>
      </c>
      <c r="J56" s="466"/>
      <c r="K56" s="467"/>
      <c r="M56" s="24"/>
      <c r="N56" s="17"/>
      <c r="O56" s="17"/>
      <c r="P56" s="17"/>
      <c r="Q56" s="18"/>
      <c r="S56" s="391" t="s">
        <v>58</v>
      </c>
      <c r="T56" s="392"/>
      <c r="U56" s="50"/>
      <c r="V56" s="48"/>
      <c r="W56" s="48"/>
      <c r="X56" s="48"/>
      <c r="Y56" s="48"/>
      <c r="Z56" s="48"/>
    </row>
    <row r="57" spans="1:26" x14ac:dyDescent="0.25">
      <c r="A57" s="456" t="s">
        <v>65</v>
      </c>
      <c r="B57" s="457"/>
      <c r="C57" s="457"/>
      <c r="D57" s="458"/>
      <c r="E57" s="60"/>
      <c r="F57" s="61" t="s">
        <v>60</v>
      </c>
      <c r="G57" s="62" t="s">
        <v>11</v>
      </c>
      <c r="H57" s="63"/>
      <c r="I57" s="64">
        <f>D14</f>
        <v>0</v>
      </c>
      <c r="J57" s="65">
        <f>I57-1</f>
        <v>-1</v>
      </c>
      <c r="K57" s="66">
        <f>J57-1</f>
        <v>-2</v>
      </c>
      <c r="M57" s="24"/>
      <c r="N57" s="17"/>
      <c r="O57" s="17"/>
      <c r="P57" s="17"/>
      <c r="Q57" s="18"/>
      <c r="S57" s="391" t="s">
        <v>59</v>
      </c>
      <c r="T57" s="392"/>
      <c r="U57" s="50"/>
      <c r="V57" s="48"/>
      <c r="W57" s="48"/>
      <c r="X57" s="48"/>
      <c r="Y57" s="48"/>
      <c r="Z57" s="48"/>
    </row>
    <row r="58" spans="1:26" x14ac:dyDescent="0.25">
      <c r="A58" s="456" t="s">
        <v>66</v>
      </c>
      <c r="B58" s="457"/>
      <c r="C58" s="457"/>
      <c r="D58" s="458"/>
      <c r="E58" s="67"/>
      <c r="F58" s="68"/>
      <c r="G58" s="69"/>
      <c r="H58" s="70"/>
      <c r="I58" s="67"/>
      <c r="J58" s="68"/>
      <c r="K58" s="11"/>
      <c r="M58" s="24"/>
      <c r="N58" s="382"/>
      <c r="O58" s="17"/>
      <c r="P58" s="17"/>
      <c r="Q58" s="18"/>
      <c r="S58" s="393" t="s">
        <v>60</v>
      </c>
      <c r="T58" s="394"/>
      <c r="U58" s="51"/>
      <c r="V58" s="52">
        <f t="shared" ref="V58:Z58" si="5">SUM(V50:V57)</f>
        <v>0</v>
      </c>
      <c r="W58" s="52">
        <f t="shared" si="5"/>
        <v>0</v>
      </c>
      <c r="X58" s="52">
        <f t="shared" si="5"/>
        <v>0</v>
      </c>
      <c r="Y58" s="52">
        <f t="shared" si="5"/>
        <v>0</v>
      </c>
      <c r="Z58" s="52">
        <f t="shared" si="5"/>
        <v>0</v>
      </c>
    </row>
    <row r="59" spans="1:26" x14ac:dyDescent="0.25">
      <c r="A59" s="421" t="s">
        <v>67</v>
      </c>
      <c r="B59" s="422"/>
      <c r="C59" s="422"/>
      <c r="D59" s="449"/>
      <c r="E59" s="67"/>
      <c r="F59" s="68">
        <f>K53</f>
        <v>0</v>
      </c>
      <c r="G59" s="11">
        <f>IF($C$53&gt;0,F59/$C$53,)</f>
        <v>0</v>
      </c>
      <c r="H59" s="71"/>
      <c r="I59" s="23"/>
      <c r="J59" s="73"/>
      <c r="K59" s="73"/>
      <c r="M59" s="74"/>
      <c r="N59" s="383"/>
      <c r="O59" s="383"/>
      <c r="P59" s="383"/>
      <c r="Q59" s="18"/>
      <c r="S59" s="53" t="s">
        <v>61</v>
      </c>
      <c r="T59" s="396"/>
      <c r="U59" s="397"/>
      <c r="V59" s="397"/>
      <c r="W59" s="397"/>
      <c r="X59" s="397"/>
      <c r="Y59" s="397"/>
      <c r="Z59" s="398"/>
    </row>
    <row r="60" spans="1:26" x14ac:dyDescent="0.25">
      <c r="A60" s="421" t="s">
        <v>68</v>
      </c>
      <c r="B60" s="422"/>
      <c r="C60" s="422"/>
      <c r="D60" s="449"/>
      <c r="E60" s="67"/>
      <c r="F60" s="23"/>
      <c r="G60" s="11">
        <f>IF($C$53&gt;0,F60/$C$53,)</f>
        <v>0</v>
      </c>
      <c r="H60" s="71"/>
      <c r="I60" s="72"/>
      <c r="J60" s="23"/>
      <c r="K60" s="73"/>
      <c r="M60" s="24"/>
      <c r="N60" s="382"/>
      <c r="O60" s="384"/>
      <c r="P60" s="17"/>
      <c r="Q60" s="18"/>
      <c r="S60" s="395"/>
      <c r="T60" s="395"/>
    </row>
    <row r="61" spans="1:26" ht="15.75" thickBot="1" x14ac:dyDescent="0.3">
      <c r="A61" s="443" t="s">
        <v>69</v>
      </c>
      <c r="B61" s="444"/>
      <c r="C61" s="444"/>
      <c r="D61" s="445"/>
      <c r="E61" s="75"/>
      <c r="F61" s="76"/>
      <c r="G61" s="77">
        <f>IF($C$53&gt;0,F61/$C$53,)</f>
        <v>0</v>
      </c>
      <c r="H61" s="78"/>
      <c r="I61" s="79"/>
      <c r="J61" s="76"/>
      <c r="K61" s="80"/>
      <c r="M61" s="24"/>
      <c r="N61" s="17"/>
      <c r="O61" s="17"/>
      <c r="P61" s="17"/>
      <c r="Q61" s="18"/>
      <c r="S61" s="372" t="s">
        <v>249</v>
      </c>
    </row>
    <row r="62" spans="1:26" x14ac:dyDescent="0.25">
      <c r="A62" s="450" t="s">
        <v>70</v>
      </c>
      <c r="B62" s="451"/>
      <c r="C62" s="451"/>
      <c r="D62" s="452"/>
      <c r="E62" s="82"/>
      <c r="F62" s="83">
        <f>SUM(F59:F61)</f>
        <v>0</v>
      </c>
      <c r="G62" s="84">
        <f>IF($C$53&gt;0,F62/$C$53,)</f>
        <v>0</v>
      </c>
      <c r="H62" s="85"/>
      <c r="I62" s="82">
        <f>SUM(I59:I61)</f>
        <v>0</v>
      </c>
      <c r="J62" s="83">
        <f>SUM(J59:J61)</f>
        <v>0</v>
      </c>
      <c r="K62" s="86">
        <f>SUM(K59:K61)</f>
        <v>0</v>
      </c>
      <c r="M62" s="24"/>
      <c r="N62" s="17"/>
      <c r="O62" s="17"/>
      <c r="P62" s="17"/>
      <c r="Q62" s="18"/>
      <c r="S62" s="372" t="s">
        <v>250</v>
      </c>
    </row>
    <row r="63" spans="1:26" x14ac:dyDescent="0.25">
      <c r="A63" s="421"/>
      <c r="B63" s="422"/>
      <c r="C63" s="422"/>
      <c r="D63" s="449"/>
      <c r="E63" s="87"/>
      <c r="F63" s="88"/>
      <c r="G63" s="11"/>
      <c r="H63" s="71"/>
      <c r="I63" s="87"/>
      <c r="J63" s="88"/>
      <c r="K63" s="89"/>
      <c r="M63" s="24"/>
      <c r="N63" s="17"/>
      <c r="O63" s="17"/>
      <c r="P63" s="17"/>
      <c r="Q63" s="18"/>
    </row>
    <row r="64" spans="1:26" x14ac:dyDescent="0.25">
      <c r="A64" s="456" t="s">
        <v>71</v>
      </c>
      <c r="B64" s="457"/>
      <c r="C64" s="457"/>
      <c r="D64" s="458"/>
      <c r="E64" s="67"/>
      <c r="F64" s="68"/>
      <c r="G64" s="11"/>
      <c r="H64" s="71"/>
      <c r="I64" s="87"/>
      <c r="J64" s="88"/>
      <c r="K64" s="11"/>
      <c r="M64" s="24"/>
      <c r="N64" s="17"/>
      <c r="O64" s="17"/>
      <c r="P64" s="17"/>
      <c r="Q64" s="18"/>
    </row>
    <row r="65" spans="1:25" x14ac:dyDescent="0.25">
      <c r="A65" s="421" t="s">
        <v>72</v>
      </c>
      <c r="B65" s="422"/>
      <c r="C65" s="422"/>
      <c r="D65" s="449"/>
      <c r="E65" s="67"/>
      <c r="F65" s="23"/>
      <c r="G65" s="11">
        <f>IF($C$53&gt;0,F65/$C$53,)</f>
        <v>0</v>
      </c>
      <c r="H65" s="71"/>
      <c r="I65" s="72"/>
      <c r="J65" s="23"/>
      <c r="K65" s="73"/>
      <c r="M65" s="24"/>
      <c r="N65" s="17"/>
      <c r="O65" s="17"/>
      <c r="P65" s="17"/>
      <c r="Q65" s="18"/>
    </row>
    <row r="66" spans="1:25" x14ac:dyDescent="0.25">
      <c r="A66" s="421" t="s">
        <v>73</v>
      </c>
      <c r="B66" s="422"/>
      <c r="C66" s="422"/>
      <c r="D66" s="449"/>
      <c r="E66" s="67"/>
      <c r="F66" s="23"/>
      <c r="G66" s="11">
        <f>IF($C$53&gt;0,F66/$C$53,)</f>
        <v>0</v>
      </c>
      <c r="H66" s="71"/>
      <c r="I66" s="72"/>
      <c r="J66" s="23"/>
      <c r="K66" s="73"/>
      <c r="M66" s="24"/>
      <c r="N66" s="17"/>
      <c r="O66" s="17"/>
      <c r="P66" s="17"/>
      <c r="Q66" s="18"/>
    </row>
    <row r="67" spans="1:25" ht="15.75" thickBot="1" x14ac:dyDescent="0.3">
      <c r="A67" s="443" t="s">
        <v>74</v>
      </c>
      <c r="B67" s="444"/>
      <c r="C67" s="444"/>
      <c r="D67" s="445"/>
      <c r="E67" s="75"/>
      <c r="F67" s="76"/>
      <c r="G67" s="77">
        <f>IF($C$53&gt;0,F67/$C$53,)</f>
        <v>0</v>
      </c>
      <c r="H67" s="78"/>
      <c r="I67" s="79"/>
      <c r="J67" s="76"/>
      <c r="K67" s="80"/>
      <c r="M67" s="24"/>
      <c r="N67" s="17"/>
      <c r="O67" s="17"/>
      <c r="P67" s="17"/>
      <c r="Q67" s="18"/>
    </row>
    <row r="68" spans="1:25" x14ac:dyDescent="0.25">
      <c r="A68" s="450" t="s">
        <v>75</v>
      </c>
      <c r="B68" s="451"/>
      <c r="C68" s="451"/>
      <c r="D68" s="452"/>
      <c r="E68" s="82"/>
      <c r="F68" s="83">
        <f>SUM(F65:F67)</f>
        <v>0</v>
      </c>
      <c r="G68" s="84">
        <f>IF($C$53&gt;0,F68/$C$53,)</f>
        <v>0</v>
      </c>
      <c r="H68" s="85"/>
      <c r="I68" s="82">
        <f>SUM(I65:I67)</f>
        <v>0</v>
      </c>
      <c r="J68" s="83">
        <f>SUM(J65:J67)</f>
        <v>0</v>
      </c>
      <c r="K68" s="86">
        <f>SUM(K65:K67)</f>
        <v>0</v>
      </c>
      <c r="M68" s="24"/>
      <c r="N68" s="17"/>
      <c r="O68" s="17"/>
      <c r="P68" s="17"/>
      <c r="Q68" s="18"/>
    </row>
    <row r="69" spans="1:25" x14ac:dyDescent="0.25">
      <c r="A69" s="421"/>
      <c r="B69" s="422"/>
      <c r="C69" s="422"/>
      <c r="D69" s="449"/>
      <c r="E69" s="90"/>
      <c r="F69" s="91"/>
      <c r="G69" s="11"/>
      <c r="H69" s="71"/>
      <c r="I69" s="90"/>
      <c r="J69" s="91"/>
      <c r="K69" s="92"/>
      <c r="M69" s="24"/>
      <c r="N69" s="17"/>
      <c r="O69" s="17"/>
      <c r="P69" s="17"/>
      <c r="Q69" s="18"/>
      <c r="S69" s="395"/>
      <c r="T69" s="395"/>
      <c r="V69" s="249"/>
      <c r="W69" s="249"/>
      <c r="X69" s="249"/>
      <c r="Y69" s="249"/>
    </row>
    <row r="70" spans="1:25" x14ac:dyDescent="0.25">
      <c r="A70" s="456" t="s">
        <v>76</v>
      </c>
      <c r="B70" s="457"/>
      <c r="C70" s="457"/>
      <c r="D70" s="458"/>
      <c r="E70" s="93" t="s">
        <v>77</v>
      </c>
      <c r="F70" s="68"/>
      <c r="G70" s="11"/>
      <c r="H70" s="71"/>
      <c r="I70" s="67"/>
      <c r="J70" s="68"/>
      <c r="K70" s="11"/>
      <c r="M70" s="24"/>
      <c r="N70" s="17"/>
      <c r="O70" s="17"/>
      <c r="P70" s="17"/>
      <c r="Q70" s="18"/>
    </row>
    <row r="71" spans="1:25" x14ac:dyDescent="0.25">
      <c r="A71" s="421" t="s">
        <v>78</v>
      </c>
      <c r="B71" s="422"/>
      <c r="C71" s="422"/>
      <c r="D71" s="449"/>
      <c r="E71" s="94">
        <v>0.1</v>
      </c>
      <c r="F71" s="68">
        <f>(F59+F68)*E71</f>
        <v>0</v>
      </c>
      <c r="G71" s="11">
        <f>IF($C$53&gt;0,F71/$C$53,)</f>
        <v>0</v>
      </c>
      <c r="H71" s="85"/>
      <c r="I71" s="72"/>
      <c r="J71" s="23"/>
      <c r="K71" s="73"/>
      <c r="M71" s="24"/>
      <c r="N71" s="17"/>
      <c r="O71" s="17"/>
      <c r="P71" s="17"/>
      <c r="Q71" s="18"/>
    </row>
    <row r="72" spans="1:25" x14ac:dyDescent="0.25">
      <c r="A72" s="421" t="s">
        <v>79</v>
      </c>
      <c r="B72" s="422"/>
      <c r="C72" s="422"/>
      <c r="D72" s="449"/>
      <c r="E72" s="94">
        <v>0.1</v>
      </c>
      <c r="F72" s="68">
        <f>F60*E72</f>
        <v>0</v>
      </c>
      <c r="G72" s="11">
        <f>IF($C$53&gt;0,F72/$C$53,)</f>
        <v>0</v>
      </c>
      <c r="H72" s="71"/>
      <c r="I72" s="72"/>
      <c r="J72" s="23"/>
      <c r="K72" s="73"/>
      <c r="M72" s="24"/>
      <c r="N72" s="17"/>
      <c r="O72" s="17"/>
      <c r="P72" s="17"/>
      <c r="Q72" s="18"/>
    </row>
    <row r="73" spans="1:25" ht="15.75" thickBot="1" x14ac:dyDescent="0.3">
      <c r="A73" s="443" t="s">
        <v>80</v>
      </c>
      <c r="B73" s="444"/>
      <c r="C73" s="444"/>
      <c r="D73" s="445"/>
      <c r="E73" s="95">
        <v>0.5</v>
      </c>
      <c r="F73" s="96">
        <f>F61*E73</f>
        <v>0</v>
      </c>
      <c r="G73" s="77">
        <f>IF($C$53&gt;0,F73/$C$53,)</f>
        <v>0</v>
      </c>
      <c r="H73" s="78"/>
      <c r="I73" s="79"/>
      <c r="J73" s="76"/>
      <c r="K73" s="80"/>
      <c r="M73" s="24"/>
      <c r="N73" s="17"/>
      <c r="O73" s="17"/>
      <c r="P73" s="17"/>
      <c r="Q73" s="18"/>
    </row>
    <row r="74" spans="1:25" x14ac:dyDescent="0.25">
      <c r="A74" s="450" t="s">
        <v>81</v>
      </c>
      <c r="B74" s="451"/>
      <c r="C74" s="451"/>
      <c r="D74" s="452"/>
      <c r="E74" s="82"/>
      <c r="F74" s="83">
        <f>SUM(F71:F73)</f>
        <v>0</v>
      </c>
      <c r="G74" s="84">
        <f>IF($C$53&gt;0,F74/$C$53,)</f>
        <v>0</v>
      </c>
      <c r="H74" s="85"/>
      <c r="I74" s="82">
        <f>SUM(I71:I73)</f>
        <v>0</v>
      </c>
      <c r="J74" s="83">
        <f>SUM(J71:J73)</f>
        <v>0</v>
      </c>
      <c r="K74" s="86">
        <f>SUM(K71:K73)</f>
        <v>0</v>
      </c>
      <c r="M74" s="24"/>
      <c r="N74" s="17"/>
      <c r="O74" s="17"/>
      <c r="P74" s="17"/>
      <c r="Q74" s="18"/>
    </row>
    <row r="75" spans="1:25" ht="15.75" thickBot="1" x14ac:dyDescent="0.3">
      <c r="A75" s="453"/>
      <c r="B75" s="454"/>
      <c r="C75" s="454"/>
      <c r="D75" s="455"/>
      <c r="E75" s="97"/>
      <c r="F75" s="98"/>
      <c r="G75" s="77"/>
      <c r="H75" s="99"/>
      <c r="I75" s="100" t="e">
        <f t="shared" ref="I75:K75" si="6">I74/(I68+I62)</f>
        <v>#DIV/0!</v>
      </c>
      <c r="J75" s="101" t="e">
        <f t="shared" si="6"/>
        <v>#DIV/0!</v>
      </c>
      <c r="K75" s="102" t="e">
        <f t="shared" si="6"/>
        <v>#DIV/0!</v>
      </c>
      <c r="M75" s="24"/>
      <c r="N75" s="17"/>
      <c r="O75" s="17"/>
      <c r="P75" s="17"/>
      <c r="Q75" s="18"/>
    </row>
    <row r="76" spans="1:25" x14ac:dyDescent="0.25">
      <c r="A76" s="446" t="s">
        <v>82</v>
      </c>
      <c r="B76" s="447"/>
      <c r="C76" s="447"/>
      <c r="D76" s="448"/>
      <c r="E76" s="82"/>
      <c r="F76" s="83">
        <f>F62+F68-F74</f>
        <v>0</v>
      </c>
      <c r="G76" s="84">
        <f>IF($C$53&gt;0,F76/$C$53,)</f>
        <v>0</v>
      </c>
      <c r="H76" s="85"/>
      <c r="I76" s="82">
        <f>I62+I68-I74</f>
        <v>0</v>
      </c>
      <c r="J76" s="83">
        <f>J62+J68-J74</f>
        <v>0</v>
      </c>
      <c r="K76" s="86">
        <f>K62+K68-K74</f>
        <v>0</v>
      </c>
      <c r="M76" s="74"/>
      <c r="N76" s="383"/>
      <c r="O76" s="383"/>
      <c r="P76" s="383"/>
      <c r="Q76" s="18"/>
    </row>
    <row r="77" spans="1:25" x14ac:dyDescent="0.25">
      <c r="A77" s="421"/>
      <c r="B77" s="422"/>
      <c r="C77" s="422"/>
      <c r="D77" s="449"/>
      <c r="E77" s="67"/>
      <c r="F77" s="68"/>
      <c r="G77" s="11"/>
      <c r="H77" s="71"/>
      <c r="I77" s="67"/>
      <c r="J77" s="68"/>
      <c r="K77" s="11"/>
      <c r="M77" s="24"/>
      <c r="N77" s="17"/>
      <c r="O77" s="17"/>
      <c r="P77" s="17"/>
      <c r="Q77" s="18"/>
    </row>
    <row r="78" spans="1:25" x14ac:dyDescent="0.25">
      <c r="A78" s="456" t="s">
        <v>83</v>
      </c>
      <c r="B78" s="457"/>
      <c r="C78" s="457"/>
      <c r="D78" s="458"/>
      <c r="E78" s="67"/>
      <c r="F78" s="68"/>
      <c r="G78" s="11"/>
      <c r="H78" s="71"/>
      <c r="I78" s="67"/>
      <c r="J78" s="68"/>
      <c r="K78" s="11"/>
      <c r="M78" s="504"/>
      <c r="N78" s="505"/>
      <c r="O78" s="505"/>
      <c r="P78" s="383"/>
      <c r="Q78" s="18"/>
    </row>
    <row r="79" spans="1:25" x14ac:dyDescent="0.25">
      <c r="A79" s="421" t="s">
        <v>84</v>
      </c>
      <c r="B79" s="422"/>
      <c r="C79" s="422"/>
      <c r="D79" s="449"/>
      <c r="E79" s="67"/>
      <c r="F79" s="23"/>
      <c r="G79" s="11">
        <f t="shared" ref="G79:G85" si="7">IF($C$53&gt;0,F79/$C$53,)</f>
        <v>0</v>
      </c>
      <c r="H79" s="71"/>
      <c r="I79" s="72"/>
      <c r="J79" s="23"/>
      <c r="K79" s="73"/>
      <c r="M79" s="510"/>
      <c r="N79" s="507"/>
      <c r="O79" s="506"/>
      <c r="P79" s="17"/>
      <c r="Q79" s="18"/>
    </row>
    <row r="80" spans="1:25" x14ac:dyDescent="0.25">
      <c r="A80" s="421" t="s">
        <v>85</v>
      </c>
      <c r="B80" s="422"/>
      <c r="C80" s="422"/>
      <c r="D80" s="449"/>
      <c r="E80" s="67"/>
      <c r="F80" s="23"/>
      <c r="G80" s="11">
        <f t="shared" si="7"/>
        <v>0</v>
      </c>
      <c r="H80" s="71"/>
      <c r="I80" s="72"/>
      <c r="J80" s="23"/>
      <c r="K80" s="73"/>
      <c r="M80" s="510"/>
      <c r="N80" s="507"/>
      <c r="O80" s="506"/>
      <c r="P80" s="17"/>
      <c r="Q80" s="18"/>
    </row>
    <row r="81" spans="1:26" x14ac:dyDescent="0.25">
      <c r="A81" s="421" t="s">
        <v>86</v>
      </c>
      <c r="B81" s="422"/>
      <c r="C81" s="422"/>
      <c r="D81" s="449"/>
      <c r="E81" s="67"/>
      <c r="F81" s="23"/>
      <c r="G81" s="11">
        <f t="shared" si="7"/>
        <v>0</v>
      </c>
      <c r="H81" s="71"/>
      <c r="I81" s="72"/>
      <c r="J81" s="23"/>
      <c r="K81" s="73"/>
      <c r="M81" s="510"/>
      <c r="N81" s="507"/>
      <c r="O81" s="506"/>
      <c r="P81" s="17"/>
      <c r="Q81" s="18"/>
    </row>
    <row r="82" spans="1:26" x14ac:dyDescent="0.25">
      <c r="A82" s="421" t="s">
        <v>87</v>
      </c>
      <c r="B82" s="422"/>
      <c r="C82" s="422"/>
      <c r="D82" s="449"/>
      <c r="E82" s="67"/>
      <c r="F82" s="23"/>
      <c r="G82" s="11">
        <f t="shared" si="7"/>
        <v>0</v>
      </c>
      <c r="H82" s="71"/>
      <c r="I82" s="72"/>
      <c r="J82" s="23"/>
      <c r="K82" s="73"/>
      <c r="M82" s="510"/>
      <c r="N82" s="507"/>
      <c r="O82" s="506"/>
      <c r="P82" s="17"/>
      <c r="Q82" s="18"/>
    </row>
    <row r="83" spans="1:26" x14ac:dyDescent="0.25">
      <c r="A83" s="421" t="s">
        <v>88</v>
      </c>
      <c r="B83" s="422"/>
      <c r="C83" s="422"/>
      <c r="D83" s="449"/>
      <c r="E83" s="67"/>
      <c r="F83" s="23"/>
      <c r="G83" s="11">
        <f t="shared" si="7"/>
        <v>0</v>
      </c>
      <c r="H83" s="71"/>
      <c r="I83" s="72"/>
      <c r="J83" s="23"/>
      <c r="K83" s="73"/>
      <c r="M83" s="511"/>
      <c r="N83" s="509"/>
      <c r="O83" s="508"/>
      <c r="P83" s="17"/>
      <c r="Q83" s="18"/>
    </row>
    <row r="84" spans="1:26" ht="15.75" thickBot="1" x14ac:dyDescent="0.3">
      <c r="A84" s="443" t="s">
        <v>89</v>
      </c>
      <c r="B84" s="444"/>
      <c r="C84" s="444"/>
      <c r="D84" s="445"/>
      <c r="E84" s="75"/>
      <c r="F84" s="76"/>
      <c r="G84" s="77">
        <f t="shared" si="7"/>
        <v>0</v>
      </c>
      <c r="H84" s="78"/>
      <c r="I84" s="79"/>
      <c r="J84" s="103"/>
      <c r="K84" s="80"/>
      <c r="M84" s="510"/>
      <c r="N84" s="507"/>
      <c r="O84" s="506"/>
      <c r="P84" s="17"/>
      <c r="Q84" s="18"/>
    </row>
    <row r="85" spans="1:26" x14ac:dyDescent="0.25">
      <c r="A85" s="450" t="s">
        <v>90</v>
      </c>
      <c r="B85" s="451"/>
      <c r="C85" s="451"/>
      <c r="D85" s="452"/>
      <c r="E85" s="82"/>
      <c r="F85" s="83">
        <f>SUM(F79:F84)</f>
        <v>0</v>
      </c>
      <c r="G85" s="84">
        <f t="shared" si="7"/>
        <v>0</v>
      </c>
      <c r="H85" s="85"/>
      <c r="I85" s="82">
        <f>SUM(I79:I84)</f>
        <v>0</v>
      </c>
      <c r="J85" s="83">
        <f>SUM(J79:J84)</f>
        <v>0</v>
      </c>
      <c r="K85" s="86">
        <f>SUM(K79:K84)</f>
        <v>0</v>
      </c>
      <c r="M85" s="24"/>
      <c r="N85" s="17"/>
      <c r="O85" s="17"/>
      <c r="P85" s="17"/>
      <c r="Q85" s="18"/>
    </row>
    <row r="86" spans="1:26" ht="15.75" thickBot="1" x14ac:dyDescent="0.3">
      <c r="A86" s="421"/>
      <c r="B86" s="422"/>
      <c r="C86" s="422"/>
      <c r="D86" s="449"/>
      <c r="E86" s="67"/>
      <c r="F86" s="68"/>
      <c r="G86" s="11"/>
      <c r="H86" s="71"/>
      <c r="I86" s="67"/>
      <c r="J86" s="68"/>
      <c r="K86" s="11"/>
      <c r="M86" s="24"/>
      <c r="N86" s="17"/>
      <c r="O86" s="17"/>
      <c r="P86" s="17"/>
      <c r="Q86" s="18"/>
      <c r="R86" t="s">
        <v>204</v>
      </c>
      <c r="W86" t="s">
        <v>203</v>
      </c>
    </row>
    <row r="87" spans="1:26" ht="15.75" thickBot="1" x14ac:dyDescent="0.3">
      <c r="A87" s="421" t="s">
        <v>91</v>
      </c>
      <c r="B87" s="422"/>
      <c r="C87" s="422"/>
      <c r="D87" s="449"/>
      <c r="E87" s="67"/>
      <c r="F87" s="23"/>
      <c r="G87" s="11">
        <f>IF($C$53&gt;0,F87/$C$53,)</f>
        <v>0</v>
      </c>
      <c r="H87" s="71"/>
      <c r="I87" s="72"/>
      <c r="J87" s="104"/>
      <c r="K87" s="73"/>
      <c r="M87" s="24"/>
      <c r="N87" s="17"/>
      <c r="O87" s="17"/>
      <c r="P87" s="17"/>
      <c r="Q87" s="18"/>
      <c r="R87" s="386" t="s">
        <v>92</v>
      </c>
      <c r="S87" s="387"/>
      <c r="T87" s="387"/>
      <c r="U87" s="387"/>
      <c r="W87" s="386" t="s">
        <v>92</v>
      </c>
      <c r="X87" s="387"/>
      <c r="Y87" s="387"/>
      <c r="Z87" s="387"/>
    </row>
    <row r="88" spans="1:26" x14ac:dyDescent="0.25">
      <c r="A88" s="421" t="s">
        <v>93</v>
      </c>
      <c r="B88" s="422"/>
      <c r="C88" s="422"/>
      <c r="D88" s="449"/>
      <c r="E88" s="67"/>
      <c r="F88" s="10">
        <f>C53*350</f>
        <v>0</v>
      </c>
      <c r="G88" s="11">
        <f>IF($C$53&gt;0,F88/$C$53,)</f>
        <v>0</v>
      </c>
      <c r="H88" s="71"/>
      <c r="I88" s="72"/>
      <c r="J88" s="23"/>
      <c r="K88" s="73"/>
      <c r="L88" s="105"/>
      <c r="M88" s="24"/>
      <c r="N88" s="17"/>
      <c r="O88" s="17"/>
      <c r="P88" s="17"/>
      <c r="Q88" s="18"/>
      <c r="R88" s="106"/>
      <c r="S88" s="107">
        <v>2025</v>
      </c>
      <c r="T88" s="107" t="s">
        <v>94</v>
      </c>
      <c r="U88" s="108" t="s">
        <v>95</v>
      </c>
      <c r="W88" s="106"/>
      <c r="X88" s="107">
        <v>2023</v>
      </c>
      <c r="Y88" s="107" t="s">
        <v>94</v>
      </c>
      <c r="Z88" s="108" t="s">
        <v>95</v>
      </c>
    </row>
    <row r="89" spans="1:26" ht="15.75" thickBot="1" x14ac:dyDescent="0.3">
      <c r="A89" s="443" t="s">
        <v>74</v>
      </c>
      <c r="B89" s="444"/>
      <c r="C89" s="444"/>
      <c r="D89" s="445"/>
      <c r="E89" s="75"/>
      <c r="F89" s="76"/>
      <c r="G89" s="77">
        <f>IF($C$53&gt;0,F89/$C$53,)</f>
        <v>0</v>
      </c>
      <c r="H89" s="78"/>
      <c r="I89" s="79"/>
      <c r="J89" s="76"/>
      <c r="K89" s="80"/>
      <c r="M89" s="24"/>
      <c r="N89" s="17"/>
      <c r="O89" s="17"/>
      <c r="P89" s="17"/>
      <c r="Q89" s="18"/>
      <c r="R89" s="109" t="s">
        <v>96</v>
      </c>
      <c r="S89" s="110"/>
      <c r="T89" s="111">
        <f>J20</f>
        <v>0</v>
      </c>
      <c r="U89" s="112">
        <f>T89</f>
        <v>0</v>
      </c>
      <c r="W89" s="109" t="s">
        <v>96</v>
      </c>
      <c r="X89" s="110"/>
      <c r="Y89" s="111">
        <f>T89</f>
        <v>0</v>
      </c>
      <c r="Z89" s="112">
        <f>Y89</f>
        <v>0</v>
      </c>
    </row>
    <row r="90" spans="1:26" x14ac:dyDescent="0.25">
      <c r="A90" s="446" t="s">
        <v>97</v>
      </c>
      <c r="B90" s="447"/>
      <c r="C90" s="447"/>
      <c r="D90" s="448"/>
      <c r="E90" s="82"/>
      <c r="F90" s="83">
        <f>SUM(F85:F89)</f>
        <v>0</v>
      </c>
      <c r="G90" s="84">
        <f>IF($C$53&gt;0,F90/$C$53,)</f>
        <v>0</v>
      </c>
      <c r="H90" s="85"/>
      <c r="I90" s="82">
        <f>SUM(I85:I89)</f>
        <v>0</v>
      </c>
      <c r="J90" s="83">
        <f>SUM(J85:J89)</f>
        <v>0</v>
      </c>
      <c r="K90" s="86">
        <f>SUM(K85:K89)</f>
        <v>0</v>
      </c>
      <c r="M90" s="24"/>
      <c r="N90" s="17"/>
      <c r="O90" s="17"/>
      <c r="P90" s="17"/>
      <c r="Q90" s="18"/>
      <c r="R90" s="109" t="s">
        <v>98</v>
      </c>
      <c r="S90" s="110"/>
      <c r="T90" s="113" t="e">
        <f>T91*T89</f>
        <v>#DIV/0!</v>
      </c>
      <c r="U90" s="114" t="e">
        <f>T90*0.33</f>
        <v>#DIV/0!</v>
      </c>
      <c r="W90" s="109" t="s">
        <v>98</v>
      </c>
      <c r="X90" s="110"/>
      <c r="Y90" s="113" t="e">
        <f>Y91*Y89</f>
        <v>#DIV/0!</v>
      </c>
      <c r="Z90" s="114" t="e">
        <f>Y90*0.2043</f>
        <v>#DIV/0!</v>
      </c>
    </row>
    <row r="91" spans="1:26" ht="15.75" thickBot="1" x14ac:dyDescent="0.3">
      <c r="A91" s="443"/>
      <c r="B91" s="444"/>
      <c r="C91" s="444"/>
      <c r="D91" s="445"/>
      <c r="E91" s="75"/>
      <c r="F91" s="96"/>
      <c r="G91" s="77"/>
      <c r="H91" s="78"/>
      <c r="I91" s="75"/>
      <c r="J91" s="96"/>
      <c r="K91" s="77"/>
      <c r="M91" s="24"/>
      <c r="N91" s="17"/>
      <c r="O91" s="17"/>
      <c r="P91" s="17"/>
      <c r="Q91" s="18"/>
      <c r="R91" s="115" t="s">
        <v>99</v>
      </c>
      <c r="S91" s="116" t="e">
        <f>S90/S89</f>
        <v>#DIV/0!</v>
      </c>
      <c r="T91" s="117" t="e">
        <f>S91</f>
        <v>#DIV/0!</v>
      </c>
      <c r="U91" s="246" t="e">
        <f>U90/U89</f>
        <v>#DIV/0!</v>
      </c>
      <c r="W91" s="115" t="s">
        <v>99</v>
      </c>
      <c r="X91" s="116" t="e">
        <f>X90/X89</f>
        <v>#DIV/0!</v>
      </c>
      <c r="Y91" s="117" t="e">
        <f>X91</f>
        <v>#DIV/0!</v>
      </c>
      <c r="Z91" s="246" t="e">
        <f>Z90/Z89</f>
        <v>#DIV/0!</v>
      </c>
    </row>
    <row r="92" spans="1:26" x14ac:dyDescent="0.25">
      <c r="A92" s="446" t="s">
        <v>100</v>
      </c>
      <c r="B92" s="447"/>
      <c r="C92" s="447"/>
      <c r="D92" s="448"/>
      <c r="E92" s="82"/>
      <c r="F92" s="83">
        <f>F76-F90</f>
        <v>0</v>
      </c>
      <c r="G92" s="84">
        <f>IF($C$53&gt;0,F92/$C$53,)</f>
        <v>0</v>
      </c>
      <c r="H92" s="85"/>
      <c r="I92" s="82">
        <f>I76-I90</f>
        <v>0</v>
      </c>
      <c r="J92" s="83">
        <f>J76-J90</f>
        <v>0</v>
      </c>
      <c r="K92" s="86">
        <f>K76-K90</f>
        <v>0</v>
      </c>
      <c r="M92" s="24"/>
      <c r="N92" s="17"/>
      <c r="O92" s="17"/>
      <c r="P92" s="17"/>
      <c r="Q92" s="18"/>
      <c r="S92" s="401"/>
      <c r="T92" s="401"/>
      <c r="U92" s="401"/>
      <c r="V92" s="122"/>
      <c r="X92" s="401"/>
      <c r="Y92" s="401"/>
      <c r="Z92" s="401"/>
    </row>
    <row r="93" spans="1:26" ht="15.75" thickBot="1" x14ac:dyDescent="0.3">
      <c r="E93" s="118"/>
      <c r="M93" s="24"/>
      <c r="N93" s="17"/>
      <c r="O93" s="17"/>
      <c r="P93" s="17"/>
      <c r="Q93" s="18"/>
      <c r="S93" s="126"/>
      <c r="T93" s="126"/>
      <c r="U93" s="126"/>
      <c r="V93" s="122"/>
    </row>
    <row r="94" spans="1:26" ht="15.75" thickBot="1" x14ac:dyDescent="0.3">
      <c r="A94" s="386" t="s">
        <v>101</v>
      </c>
      <c r="B94" s="387"/>
      <c r="C94" s="387"/>
      <c r="D94" s="387"/>
      <c r="E94" s="387"/>
      <c r="F94" s="387"/>
      <c r="G94" s="387"/>
      <c r="H94" s="387"/>
      <c r="I94" s="387"/>
      <c r="J94" s="387"/>
      <c r="K94" s="426"/>
      <c r="M94" s="263" t="s">
        <v>102</v>
      </c>
      <c r="N94" s="264"/>
      <c r="O94" s="264"/>
      <c r="P94" s="264"/>
      <c r="Q94" s="265"/>
      <c r="S94" s="374" t="s">
        <v>251</v>
      </c>
      <c r="T94" s="373"/>
      <c r="U94" s="373"/>
      <c r="V94" s="373"/>
      <c r="W94" s="373"/>
    </row>
    <row r="95" spans="1:26" x14ac:dyDescent="0.25">
      <c r="A95" s="410" t="s">
        <v>103</v>
      </c>
      <c r="B95" s="411"/>
      <c r="C95" s="411"/>
      <c r="D95" s="411"/>
      <c r="E95" s="412"/>
      <c r="F95" s="410" t="s">
        <v>104</v>
      </c>
      <c r="G95" s="411"/>
      <c r="H95" s="411"/>
      <c r="I95" s="411"/>
      <c r="J95" s="411"/>
      <c r="K95" s="412"/>
      <c r="M95" s="119" t="s">
        <v>105</v>
      </c>
      <c r="N95" s="120"/>
      <c r="O95" s="120"/>
      <c r="P95" s="121"/>
      <c r="Q95" s="251"/>
      <c r="S95" s="375" t="s">
        <v>252</v>
      </c>
      <c r="T95" s="133"/>
      <c r="U95" s="133"/>
      <c r="V95" s="133"/>
      <c r="W95" s="134"/>
    </row>
    <row r="96" spans="1:26" x14ac:dyDescent="0.25">
      <c r="A96" s="413"/>
      <c r="B96" s="414"/>
      <c r="C96" s="414"/>
      <c r="D96" s="415"/>
      <c r="E96" s="233" t="s">
        <v>106</v>
      </c>
      <c r="F96" s="409"/>
      <c r="G96" s="406"/>
      <c r="H96" s="406"/>
      <c r="I96" s="407"/>
      <c r="J96" s="225" t="s">
        <v>106</v>
      </c>
      <c r="K96" s="226" t="s">
        <v>107</v>
      </c>
      <c r="M96" s="123" t="s">
        <v>108</v>
      </c>
      <c r="N96" s="124"/>
      <c r="O96" s="124"/>
      <c r="P96" s="125"/>
      <c r="Q96" s="250"/>
      <c r="S96" s="133"/>
      <c r="T96" s="133"/>
      <c r="U96" s="133"/>
      <c r="V96" s="133"/>
      <c r="W96" s="136"/>
      <c r="X96" s="266"/>
    </row>
    <row r="97" spans="1:24" x14ac:dyDescent="0.25">
      <c r="A97" s="408" t="s">
        <v>100</v>
      </c>
      <c r="B97" s="403"/>
      <c r="C97" s="403"/>
      <c r="D97" s="404"/>
      <c r="E97" s="228">
        <f>J97</f>
        <v>0</v>
      </c>
      <c r="F97" s="408" t="s">
        <v>100</v>
      </c>
      <c r="G97" s="403"/>
      <c r="H97" s="403"/>
      <c r="I97" s="404"/>
      <c r="J97" s="227">
        <f>'Cash Flow-Metrics'!C39</f>
        <v>0</v>
      </c>
      <c r="K97" s="228">
        <f>'Cash Flow-Metrics'!Q39</f>
        <v>0</v>
      </c>
      <c r="M97" s="119" t="s">
        <v>109</v>
      </c>
      <c r="N97" s="120"/>
      <c r="O97" s="120"/>
      <c r="P97" s="121"/>
      <c r="Q97" s="127">
        <v>0.02</v>
      </c>
      <c r="S97" s="133"/>
      <c r="T97" s="133"/>
      <c r="U97" s="133"/>
      <c r="V97" s="133"/>
      <c r="W97" s="136"/>
      <c r="X97" s="267"/>
    </row>
    <row r="98" spans="1:24" x14ac:dyDescent="0.25">
      <c r="A98" s="408" t="s">
        <v>110</v>
      </c>
      <c r="B98" s="403"/>
      <c r="C98" s="403"/>
      <c r="D98" s="404"/>
      <c r="E98" s="128">
        <v>6.5000000000000002E-2</v>
      </c>
      <c r="F98" s="408" t="s">
        <v>111</v>
      </c>
      <c r="G98" s="403"/>
      <c r="H98" s="403"/>
      <c r="I98" s="404"/>
      <c r="J98" s="229">
        <v>1.2</v>
      </c>
      <c r="K98" s="230">
        <v>1.1000000000000001</v>
      </c>
      <c r="M98" s="129" t="s">
        <v>112</v>
      </c>
      <c r="N98" s="130"/>
      <c r="O98" s="130"/>
      <c r="P98" s="131"/>
      <c r="Q98" s="132">
        <f>Q96+Q97</f>
        <v>0.02</v>
      </c>
      <c r="S98" s="143"/>
      <c r="T98" s="143"/>
      <c r="U98" s="143"/>
      <c r="V98" s="143"/>
      <c r="W98" s="144"/>
      <c r="X98" s="268"/>
    </row>
    <row r="99" spans="1:24" x14ac:dyDescent="0.25">
      <c r="A99" s="409" t="s">
        <v>113</v>
      </c>
      <c r="B99" s="406"/>
      <c r="C99" s="406"/>
      <c r="D99" s="407"/>
      <c r="E99" s="234">
        <f>E97/E98</f>
        <v>0</v>
      </c>
      <c r="F99" s="408" t="s">
        <v>114</v>
      </c>
      <c r="G99" s="403"/>
      <c r="H99" s="403"/>
      <c r="I99" s="404"/>
      <c r="J99" s="227">
        <f>J97/J98</f>
        <v>0</v>
      </c>
      <c r="K99" s="228">
        <f>K97/K98</f>
        <v>0</v>
      </c>
      <c r="M99" s="123" t="s">
        <v>115</v>
      </c>
      <c r="N99" s="124"/>
      <c r="O99" s="124"/>
      <c r="P99" s="125"/>
      <c r="Q99" s="135">
        <v>5.0000000000000001E-3</v>
      </c>
      <c r="S99" s="133"/>
      <c r="T99" s="133"/>
      <c r="U99" s="133"/>
      <c r="V99" s="133"/>
      <c r="W99" s="146"/>
    </row>
    <row r="100" spans="1:24" x14ac:dyDescent="0.25">
      <c r="A100" s="408" t="s">
        <v>116</v>
      </c>
      <c r="B100" s="403"/>
      <c r="C100" s="403"/>
      <c r="D100" s="404"/>
      <c r="E100" s="137" t="s">
        <v>117</v>
      </c>
      <c r="F100" s="408" t="s">
        <v>118</v>
      </c>
      <c r="G100" s="403"/>
      <c r="H100" s="403"/>
      <c r="I100" s="404"/>
      <c r="J100" s="138"/>
      <c r="K100" s="228">
        <f>MIN(J99:K99)</f>
        <v>0</v>
      </c>
      <c r="M100" s="139" t="s">
        <v>119</v>
      </c>
      <c r="N100" s="140"/>
      <c r="O100" s="140"/>
      <c r="P100" s="141"/>
      <c r="Q100" s="142">
        <f>Q98+Q99</f>
        <v>2.5000000000000001E-2</v>
      </c>
      <c r="S100" s="143"/>
      <c r="T100" s="143"/>
      <c r="U100" s="143"/>
      <c r="V100" s="143"/>
      <c r="W100" s="147"/>
    </row>
    <row r="101" spans="1:24" x14ac:dyDescent="0.25">
      <c r="A101" s="119" t="s">
        <v>120</v>
      </c>
      <c r="B101" s="120"/>
      <c r="C101" s="120"/>
      <c r="D101" s="121"/>
      <c r="E101" s="235">
        <f>E99</f>
        <v>0</v>
      </c>
      <c r="F101" s="408" t="s">
        <v>121</v>
      </c>
      <c r="G101" s="403"/>
      <c r="H101" s="403"/>
      <c r="I101" s="404"/>
      <c r="J101" s="138"/>
      <c r="K101" s="231">
        <f>Q100</f>
        <v>2.5000000000000001E-2</v>
      </c>
      <c r="M101" s="24"/>
      <c r="N101" s="385" t="s">
        <v>122</v>
      </c>
      <c r="O101" s="17"/>
      <c r="P101" s="17"/>
      <c r="Q101" s="18"/>
      <c r="S101" s="143"/>
      <c r="T101" s="143"/>
      <c r="U101" s="143"/>
    </row>
    <row r="102" spans="1:24" x14ac:dyDescent="0.25">
      <c r="A102" s="408" t="s">
        <v>123</v>
      </c>
      <c r="B102" s="403"/>
      <c r="C102" s="403"/>
      <c r="D102" s="404"/>
      <c r="E102" s="236">
        <v>0.8</v>
      </c>
      <c r="F102" s="408" t="s">
        <v>124</v>
      </c>
      <c r="G102" s="403"/>
      <c r="H102" s="403"/>
      <c r="I102" s="404"/>
      <c r="J102" s="138"/>
      <c r="K102" s="145">
        <v>35</v>
      </c>
      <c r="M102" s="24"/>
      <c r="N102" s="17"/>
      <c r="O102" s="17"/>
      <c r="P102" s="17"/>
      <c r="Q102" s="18"/>
      <c r="S102" s="148"/>
      <c r="T102" s="148"/>
      <c r="U102" s="148"/>
    </row>
    <row r="103" spans="1:24" ht="15.75" thickBot="1" x14ac:dyDescent="0.3">
      <c r="A103" s="423" t="s">
        <v>125</v>
      </c>
      <c r="B103" s="424"/>
      <c r="C103" s="424"/>
      <c r="D103" s="425"/>
      <c r="E103" s="221">
        <f>E101*E102</f>
        <v>0</v>
      </c>
      <c r="F103" s="423" t="s">
        <v>126</v>
      </c>
      <c r="G103" s="424"/>
      <c r="H103" s="424"/>
      <c r="I103" s="425"/>
      <c r="J103" s="232"/>
      <c r="K103" s="221">
        <f>PV(K101/12,K102*12,-K100/12,,)</f>
        <v>0</v>
      </c>
      <c r="M103" s="24"/>
      <c r="N103" s="17"/>
      <c r="O103" s="17"/>
      <c r="P103" s="17"/>
      <c r="Q103" s="18"/>
      <c r="S103" s="143"/>
      <c r="T103" s="143"/>
      <c r="U103" s="143"/>
    </row>
    <row r="104" spans="1:24" ht="15.75" thickBot="1" x14ac:dyDescent="0.3">
      <c r="M104" s="24"/>
      <c r="N104" s="17"/>
      <c r="O104" s="17"/>
      <c r="P104" s="17"/>
      <c r="Q104" s="18"/>
    </row>
    <row r="105" spans="1:24" ht="15.75" thickBot="1" x14ac:dyDescent="0.3">
      <c r="A105" s="386" t="s">
        <v>127</v>
      </c>
      <c r="B105" s="387"/>
      <c r="C105" s="387"/>
      <c r="D105" s="387"/>
      <c r="E105" s="387"/>
      <c r="F105" s="387"/>
      <c r="G105" s="387"/>
      <c r="H105" s="387"/>
      <c r="I105" s="387"/>
      <c r="J105" s="387"/>
      <c r="K105" s="426"/>
      <c r="M105" s="24"/>
      <c r="N105" s="17"/>
      <c r="O105" s="17"/>
      <c r="P105" s="17"/>
      <c r="Q105" s="18"/>
    </row>
    <row r="106" spans="1:24" x14ac:dyDescent="0.25">
      <c r="A106" s="427" t="s">
        <v>128</v>
      </c>
      <c r="B106" s="428"/>
      <c r="C106" s="428"/>
      <c r="D106" s="428"/>
      <c r="E106" s="428"/>
      <c r="F106" s="429" t="s">
        <v>129</v>
      </c>
      <c r="G106" s="411"/>
      <c r="H106" s="411"/>
      <c r="I106" s="411"/>
      <c r="J106" s="411"/>
      <c r="K106" s="412"/>
      <c r="M106" s="24"/>
      <c r="N106" s="17"/>
      <c r="O106" s="17"/>
      <c r="P106" s="17"/>
      <c r="Q106" s="18"/>
    </row>
    <row r="107" spans="1:24" x14ac:dyDescent="0.25">
      <c r="A107" s="419"/>
      <c r="B107" s="420"/>
      <c r="C107" s="420"/>
      <c r="D107" s="420"/>
      <c r="E107" s="225" t="s">
        <v>106</v>
      </c>
      <c r="F107" s="405"/>
      <c r="G107" s="406"/>
      <c r="H107" s="406"/>
      <c r="I107" s="407"/>
      <c r="J107" s="225" t="s">
        <v>106</v>
      </c>
      <c r="K107" s="226" t="s">
        <v>107</v>
      </c>
      <c r="M107" s="24"/>
      <c r="N107" s="17"/>
      <c r="O107" s="17"/>
      <c r="P107" s="17"/>
      <c r="Q107" s="18"/>
    </row>
    <row r="108" spans="1:24" x14ac:dyDescent="0.25">
      <c r="A108" s="421" t="s">
        <v>130</v>
      </c>
      <c r="B108" s="422"/>
      <c r="C108" s="422"/>
      <c r="D108" s="422"/>
      <c r="E108" s="237">
        <f>E101</f>
        <v>0</v>
      </c>
      <c r="F108" s="402" t="s">
        <v>131</v>
      </c>
      <c r="G108" s="403"/>
      <c r="H108" s="403"/>
      <c r="I108" s="404"/>
      <c r="J108" s="227">
        <f>'Cash Flow-Metrics'!C39</f>
        <v>0</v>
      </c>
      <c r="K108" s="228">
        <f>'Cash Flow-Metrics'!Q39</f>
        <v>0</v>
      </c>
      <c r="M108" s="24"/>
      <c r="N108" s="17"/>
      <c r="O108" s="17"/>
      <c r="P108" s="17"/>
      <c r="Q108" s="18"/>
    </row>
    <row r="109" spans="1:24" x14ac:dyDescent="0.25">
      <c r="A109" s="421" t="s">
        <v>132</v>
      </c>
      <c r="B109" s="422"/>
      <c r="C109" s="422"/>
      <c r="D109" s="422"/>
      <c r="E109" s="238">
        <v>0.95</v>
      </c>
      <c r="F109" s="402" t="s">
        <v>111</v>
      </c>
      <c r="G109" s="403"/>
      <c r="H109" s="403"/>
      <c r="I109" s="404"/>
      <c r="J109" s="229">
        <v>1.1000000000000001</v>
      </c>
      <c r="K109" s="230">
        <v>1.05</v>
      </c>
      <c r="M109" s="24"/>
      <c r="N109" s="17"/>
      <c r="O109" s="17"/>
      <c r="P109" s="17"/>
      <c r="Q109" s="18"/>
    </row>
    <row r="110" spans="1:24" x14ac:dyDescent="0.25">
      <c r="A110" s="409" t="s">
        <v>133</v>
      </c>
      <c r="B110" s="406"/>
      <c r="C110" s="406"/>
      <c r="D110" s="407"/>
      <c r="E110" s="239">
        <f>E108*E109</f>
        <v>0</v>
      </c>
      <c r="F110" s="402" t="s">
        <v>134</v>
      </c>
      <c r="G110" s="403"/>
      <c r="H110" s="403"/>
      <c r="I110" s="404"/>
      <c r="J110" s="227">
        <f>J108/J109</f>
        <v>0</v>
      </c>
      <c r="K110" s="228">
        <f>K108/K109</f>
        <v>0</v>
      </c>
      <c r="M110" s="24"/>
      <c r="N110" s="17"/>
      <c r="O110" s="17"/>
      <c r="P110" s="17"/>
      <c r="Q110" s="18"/>
    </row>
    <row r="111" spans="1:24" x14ac:dyDescent="0.25">
      <c r="A111" s="409" t="s">
        <v>194</v>
      </c>
      <c r="B111" s="406"/>
      <c r="C111" s="406"/>
      <c r="D111" s="407"/>
      <c r="E111" s="239">
        <f>IF(J123&gt;0,J123,J124)+IF(K123&gt;0,K123,K124)</f>
        <v>0</v>
      </c>
      <c r="F111" s="402" t="s">
        <v>118</v>
      </c>
      <c r="G111" s="403"/>
      <c r="H111" s="403"/>
      <c r="I111" s="403"/>
      <c r="J111" s="404"/>
      <c r="K111" s="228">
        <f>MIN(J110:K110)</f>
        <v>0</v>
      </c>
      <c r="M111" s="24"/>
      <c r="N111" s="17"/>
      <c r="O111" s="17"/>
      <c r="P111" s="17"/>
      <c r="Q111" s="18"/>
    </row>
    <row r="112" spans="1:24" x14ac:dyDescent="0.25">
      <c r="A112" s="416"/>
      <c r="B112" s="417"/>
      <c r="C112" s="417"/>
      <c r="D112" s="418"/>
      <c r="E112" s="150"/>
      <c r="F112" s="402" t="s">
        <v>196</v>
      </c>
      <c r="G112" s="403"/>
      <c r="H112" s="403"/>
      <c r="I112" s="403"/>
      <c r="J112" s="404"/>
      <c r="K112" s="228">
        <f>IF(J130&gt;0,J130,J129)</f>
        <v>0</v>
      </c>
      <c r="M112" s="24"/>
      <c r="N112" s="17"/>
      <c r="O112" s="17"/>
      <c r="P112" s="17"/>
      <c r="Q112" s="18"/>
    </row>
    <row r="113" spans="1:17" x14ac:dyDescent="0.25">
      <c r="A113" s="416"/>
      <c r="B113" s="417"/>
      <c r="C113" s="417"/>
      <c r="D113" s="418"/>
      <c r="E113" s="150"/>
      <c r="F113" s="435" t="s">
        <v>135</v>
      </c>
      <c r="G113" s="436"/>
      <c r="H113" s="436"/>
      <c r="I113" s="436"/>
      <c r="J113" s="437"/>
      <c r="K113" s="151"/>
      <c r="M113" s="24"/>
      <c r="N113" s="17"/>
      <c r="O113" s="17"/>
      <c r="P113" s="17"/>
      <c r="Q113" s="18"/>
    </row>
    <row r="114" spans="1:17" x14ac:dyDescent="0.25">
      <c r="A114" s="416"/>
      <c r="B114" s="417"/>
      <c r="C114" s="417"/>
      <c r="D114" s="418"/>
      <c r="E114" s="150"/>
      <c r="F114" s="402" t="s">
        <v>136</v>
      </c>
      <c r="G114" s="403"/>
      <c r="H114" s="403"/>
      <c r="I114" s="403"/>
      <c r="J114" s="404"/>
      <c r="K114" s="228">
        <f>K111-K112-K113</f>
        <v>0</v>
      </c>
      <c r="M114" s="24"/>
      <c r="N114" s="17"/>
      <c r="O114" s="17"/>
      <c r="P114" s="17"/>
      <c r="Q114" s="18"/>
    </row>
    <row r="115" spans="1:17" x14ac:dyDescent="0.25">
      <c r="A115" s="430"/>
      <c r="B115" s="431"/>
      <c r="C115" s="431"/>
      <c r="D115" s="431"/>
      <c r="E115" s="152"/>
      <c r="F115" s="402" t="s">
        <v>121</v>
      </c>
      <c r="G115" s="403"/>
      <c r="H115" s="403"/>
      <c r="I115" s="403"/>
      <c r="J115" s="404"/>
      <c r="K115" s="153">
        <f>K101</f>
        <v>2.5000000000000001E-2</v>
      </c>
      <c r="M115" s="24"/>
      <c r="N115" s="17"/>
      <c r="O115" s="17"/>
      <c r="P115" s="17"/>
      <c r="Q115" s="18"/>
    </row>
    <row r="116" spans="1:17" x14ac:dyDescent="0.25">
      <c r="A116" s="430"/>
      <c r="B116" s="431"/>
      <c r="C116" s="431"/>
      <c r="D116" s="431"/>
      <c r="E116" s="152"/>
      <c r="F116" s="402" t="str">
        <f>IF(K116&gt;0,"Amortization (years)","Interest Only")</f>
        <v>Amortization (years)</v>
      </c>
      <c r="G116" s="403"/>
      <c r="H116" s="403"/>
      <c r="I116" s="403"/>
      <c r="J116" s="404"/>
      <c r="K116" s="145">
        <v>15</v>
      </c>
      <c r="M116" s="24"/>
      <c r="N116" s="17"/>
      <c r="O116" s="17"/>
      <c r="P116" s="17"/>
      <c r="Q116" s="18"/>
    </row>
    <row r="117" spans="1:17" ht="15.75" thickBot="1" x14ac:dyDescent="0.3">
      <c r="A117" s="432" t="s">
        <v>137</v>
      </c>
      <c r="B117" s="433"/>
      <c r="C117" s="433"/>
      <c r="D117" s="433"/>
      <c r="E117" s="240">
        <f>E110-E111-SUM(E112:E116)</f>
        <v>0</v>
      </c>
      <c r="F117" s="434" t="s">
        <v>126</v>
      </c>
      <c r="G117" s="424"/>
      <c r="H117" s="424"/>
      <c r="I117" s="424"/>
      <c r="J117" s="425"/>
      <c r="K117" s="32">
        <f>IF(K116&gt;0,PV(K115/12,K116*12,-K114/12,,),K114/K115)</f>
        <v>0</v>
      </c>
      <c r="M117" s="24"/>
      <c r="N117" s="17"/>
      <c r="O117" s="17"/>
      <c r="P117" s="17"/>
      <c r="Q117" s="18"/>
    </row>
    <row r="118" spans="1:17" x14ac:dyDescent="0.25">
      <c r="M118" s="24"/>
      <c r="N118" s="17"/>
      <c r="O118" s="17"/>
      <c r="P118" s="17"/>
      <c r="Q118" s="18"/>
    </row>
    <row r="119" spans="1:17" ht="15.75" thickBot="1" x14ac:dyDescent="0.3">
      <c r="A119" s="438" t="s">
        <v>138</v>
      </c>
      <c r="B119" s="439"/>
      <c r="C119" s="439"/>
      <c r="D119" s="439"/>
      <c r="E119" s="439"/>
      <c r="F119" s="439"/>
      <c r="G119" s="439"/>
      <c r="H119" s="439"/>
      <c r="I119" s="439"/>
      <c r="J119" s="439"/>
      <c r="K119" s="439"/>
      <c r="M119" s="24"/>
      <c r="N119" s="17"/>
      <c r="O119" s="17"/>
      <c r="P119" s="17"/>
      <c r="Q119" s="18"/>
    </row>
    <row r="120" spans="1:17" x14ac:dyDescent="0.25">
      <c r="A120" s="440"/>
      <c r="B120" s="441"/>
      <c r="C120" s="441"/>
      <c r="D120" s="441"/>
      <c r="E120" s="441"/>
      <c r="F120" s="441"/>
      <c r="G120" s="441"/>
      <c r="H120" s="441"/>
      <c r="I120" s="442"/>
      <c r="J120" s="243" t="s">
        <v>139</v>
      </c>
      <c r="K120" s="244" t="s">
        <v>140</v>
      </c>
      <c r="M120" s="24"/>
      <c r="N120" s="17"/>
      <c r="O120" s="17"/>
      <c r="P120" s="17"/>
      <c r="Q120" s="18"/>
    </row>
    <row r="121" spans="1:17" x14ac:dyDescent="0.25">
      <c r="A121" s="409" t="s">
        <v>141</v>
      </c>
      <c r="B121" s="406"/>
      <c r="C121" s="406"/>
      <c r="D121" s="406"/>
      <c r="E121" s="406"/>
      <c r="F121" s="406"/>
      <c r="G121" s="406"/>
      <c r="H121" s="406"/>
      <c r="I121" s="407"/>
      <c r="J121" s="154" t="s">
        <v>142</v>
      </c>
      <c r="K121" s="241" t="s">
        <v>142</v>
      </c>
      <c r="M121" s="24"/>
      <c r="N121" s="17"/>
      <c r="O121" s="17"/>
      <c r="P121" s="17"/>
      <c r="Q121" s="18"/>
    </row>
    <row r="122" spans="1:17" x14ac:dyDescent="0.25">
      <c r="A122" s="409" t="s">
        <v>143</v>
      </c>
      <c r="B122" s="406"/>
      <c r="C122" s="406"/>
      <c r="D122" s="406"/>
      <c r="E122" s="406"/>
      <c r="F122" s="406"/>
      <c r="G122" s="406"/>
      <c r="H122" s="406"/>
      <c r="I122" s="407"/>
      <c r="J122" s="155"/>
      <c r="K122" s="145"/>
      <c r="M122" s="24"/>
      <c r="N122" s="17"/>
      <c r="O122" s="17"/>
      <c r="P122" s="17"/>
      <c r="Q122" s="18"/>
    </row>
    <row r="123" spans="1:17" x14ac:dyDescent="0.25">
      <c r="A123" s="409" t="s">
        <v>144</v>
      </c>
      <c r="B123" s="406"/>
      <c r="C123" s="406"/>
      <c r="D123" s="406"/>
      <c r="E123" s="406"/>
      <c r="F123" s="406"/>
      <c r="G123" s="406"/>
      <c r="H123" s="406"/>
      <c r="I123" s="407"/>
      <c r="J123" s="156"/>
      <c r="K123" s="157"/>
      <c r="M123" s="24"/>
      <c r="N123" s="17"/>
      <c r="O123" s="17"/>
      <c r="P123" s="17"/>
      <c r="Q123" s="18"/>
    </row>
    <row r="124" spans="1:17" x14ac:dyDescent="0.25">
      <c r="A124" s="409" t="s">
        <v>145</v>
      </c>
      <c r="B124" s="406"/>
      <c r="C124" s="406"/>
      <c r="D124" s="406"/>
      <c r="E124" s="406"/>
      <c r="F124" s="406"/>
      <c r="G124" s="406"/>
      <c r="H124" s="406"/>
      <c r="I124" s="407"/>
      <c r="J124" s="245">
        <f>IF(J121="x",IF(J123&gt;0,J123,ROUND(MIN(E103,K103),-3)),0)</f>
        <v>0</v>
      </c>
      <c r="K124" s="247">
        <f>IF(K121="x",IF(K123&gt;0,K123,ROUND(MIN(E116,K117),-3)),0)</f>
        <v>0</v>
      </c>
      <c r="M124" s="219"/>
      <c r="N124" s="17"/>
      <c r="O124" s="17"/>
      <c r="P124" s="17"/>
      <c r="Q124" s="18"/>
    </row>
    <row r="125" spans="1:17" x14ac:dyDescent="0.25">
      <c r="A125" s="409" t="s">
        <v>121</v>
      </c>
      <c r="B125" s="406"/>
      <c r="C125" s="406"/>
      <c r="D125" s="406"/>
      <c r="E125" s="406"/>
      <c r="F125" s="406"/>
      <c r="G125" s="406"/>
      <c r="H125" s="406"/>
      <c r="I125" s="407"/>
      <c r="J125" s="217">
        <f>K101</f>
        <v>2.5000000000000001E-2</v>
      </c>
      <c r="K125" s="248">
        <f>K115</f>
        <v>2.5000000000000001E-2</v>
      </c>
      <c r="M125" s="24"/>
      <c r="N125" s="17"/>
      <c r="O125" s="17"/>
      <c r="P125" s="17"/>
      <c r="Q125" s="18"/>
    </row>
    <row r="126" spans="1:17" x14ac:dyDescent="0.25">
      <c r="A126" s="409" t="s">
        <v>124</v>
      </c>
      <c r="B126" s="406"/>
      <c r="C126" s="406"/>
      <c r="D126" s="406"/>
      <c r="E126" s="406"/>
      <c r="F126" s="406"/>
      <c r="G126" s="406"/>
      <c r="H126" s="406"/>
      <c r="I126" s="407"/>
      <c r="J126" s="218">
        <f>K102</f>
        <v>35</v>
      </c>
      <c r="K126" s="242">
        <f>K116</f>
        <v>15</v>
      </c>
      <c r="M126" s="24"/>
      <c r="N126" s="17"/>
      <c r="O126" s="17"/>
      <c r="P126" s="17"/>
      <c r="Q126" s="18"/>
    </row>
    <row r="127" spans="1:17" x14ac:dyDescent="0.25">
      <c r="A127" s="409" t="s">
        <v>146</v>
      </c>
      <c r="B127" s="406"/>
      <c r="C127" s="406"/>
      <c r="D127" s="406"/>
      <c r="E127" s="406"/>
      <c r="F127" s="406"/>
      <c r="G127" s="406"/>
      <c r="H127" s="406"/>
      <c r="I127" s="407"/>
      <c r="J127" s="156">
        <v>15</v>
      </c>
      <c r="K127" s="157">
        <v>15</v>
      </c>
      <c r="M127" s="24"/>
      <c r="N127" s="17"/>
      <c r="O127" s="17"/>
      <c r="P127" s="17"/>
      <c r="Q127" s="18"/>
    </row>
    <row r="128" spans="1:17" x14ac:dyDescent="0.25">
      <c r="A128" s="409" t="s">
        <v>147</v>
      </c>
      <c r="B128" s="406"/>
      <c r="C128" s="406"/>
      <c r="D128" s="406"/>
      <c r="E128" s="406"/>
      <c r="F128" s="406"/>
      <c r="G128" s="406"/>
      <c r="H128" s="406"/>
      <c r="I128" s="407"/>
      <c r="J128" s="156">
        <v>0</v>
      </c>
      <c r="K128" s="157">
        <f>IF(K126=0,K127*12,0)</f>
        <v>0</v>
      </c>
      <c r="M128" s="24"/>
      <c r="N128" s="17"/>
      <c r="O128" s="17"/>
      <c r="P128" s="17"/>
      <c r="Q128" s="18"/>
    </row>
    <row r="129" spans="1:17" x14ac:dyDescent="0.25">
      <c r="A129" s="409" t="s">
        <v>148</v>
      </c>
      <c r="B129" s="406"/>
      <c r="C129" s="406"/>
      <c r="D129" s="406"/>
      <c r="E129" s="406"/>
      <c r="F129" s="406"/>
      <c r="G129" s="406"/>
      <c r="H129" s="406"/>
      <c r="I129" s="407"/>
      <c r="J129" s="158">
        <f>IF(J124&gt;0,-PMT(J125/12,J126*12,J124,)*12,)</f>
        <v>0</v>
      </c>
      <c r="K129" s="159">
        <f>IF(K126=0,K124*K125,IF(K124&gt;0,-PMT(K125/12,K126*12,K124,)*12,))</f>
        <v>0</v>
      </c>
      <c r="M129" s="24"/>
      <c r="N129" s="17"/>
      <c r="O129" s="17"/>
      <c r="P129" s="17"/>
      <c r="Q129" s="18"/>
    </row>
    <row r="130" spans="1:17" ht="15.75" thickBot="1" x14ac:dyDescent="0.3">
      <c r="A130" s="423" t="s">
        <v>149</v>
      </c>
      <c r="B130" s="424"/>
      <c r="C130" s="424"/>
      <c r="D130" s="424"/>
      <c r="E130" s="424"/>
      <c r="F130" s="424"/>
      <c r="G130" s="424"/>
      <c r="H130" s="424"/>
      <c r="I130" s="425"/>
      <c r="J130" s="160"/>
      <c r="K130" s="161"/>
      <c r="M130" s="209"/>
      <c r="N130" s="210"/>
      <c r="O130" s="210"/>
      <c r="P130" s="210"/>
      <c r="Q130" s="211"/>
    </row>
    <row r="131" spans="1:17" x14ac:dyDescent="0.25">
      <c r="A131" s="7"/>
      <c r="B131" s="7"/>
      <c r="C131" s="7"/>
      <c r="D131" s="7"/>
      <c r="E131" s="7"/>
      <c r="M131" s="162"/>
      <c r="N131" s="162"/>
      <c r="O131" s="162"/>
      <c r="P131" s="162"/>
      <c r="Q131" s="162"/>
    </row>
    <row r="158" spans="1:1" x14ac:dyDescent="0.25">
      <c r="A158" s="118"/>
    </row>
    <row r="159" spans="1:1" x14ac:dyDescent="0.25">
      <c r="A159" s="118"/>
    </row>
    <row r="160" spans="1:1" x14ac:dyDescent="0.25">
      <c r="A160" s="254"/>
    </row>
    <row r="161" spans="1:1" x14ac:dyDescent="0.25">
      <c r="A161" s="118"/>
    </row>
    <row r="164" spans="1:1" x14ac:dyDescent="0.25">
      <c r="A164" s="253">
        <f>E38*-1</f>
        <v>-30000</v>
      </c>
    </row>
    <row r="165" spans="1:1" x14ac:dyDescent="0.25">
      <c r="A165" s="253">
        <f>'Cash Flow-Metrics'!C49</f>
        <v>0</v>
      </c>
    </row>
    <row r="166" spans="1:1" x14ac:dyDescent="0.25">
      <c r="A166" s="253">
        <f>'Cash Flow-Metrics'!D49</f>
        <v>0</v>
      </c>
    </row>
    <row r="167" spans="1:1" x14ac:dyDescent="0.25">
      <c r="A167" s="253">
        <f>'Cash Flow-Metrics'!E49</f>
        <v>0</v>
      </c>
    </row>
    <row r="168" spans="1:1" x14ac:dyDescent="0.25">
      <c r="A168" s="253">
        <f>'Cash Flow-Metrics'!F49</f>
        <v>0</v>
      </c>
    </row>
    <row r="169" spans="1:1" x14ac:dyDescent="0.25">
      <c r="A169" s="253">
        <f>'Cash Flow-Metrics'!G49</f>
        <v>0</v>
      </c>
    </row>
    <row r="170" spans="1:1" x14ac:dyDescent="0.25">
      <c r="A170" s="253">
        <f>'Cash Flow-Metrics'!H49</f>
        <v>0</v>
      </c>
    </row>
    <row r="171" spans="1:1" x14ac:dyDescent="0.25">
      <c r="A171" s="253">
        <f>'Cash Flow-Metrics'!I49</f>
        <v>0</v>
      </c>
    </row>
    <row r="172" spans="1:1" x14ac:dyDescent="0.25">
      <c r="A172" s="253">
        <f>'Cash Flow-Metrics'!J49</f>
        <v>0</v>
      </c>
    </row>
    <row r="173" spans="1:1" x14ac:dyDescent="0.25">
      <c r="A173" s="253">
        <f>'Cash Flow-Metrics'!K49</f>
        <v>0</v>
      </c>
    </row>
    <row r="174" spans="1:1" x14ac:dyDescent="0.25">
      <c r="A174" s="253">
        <f>'Cash Flow-Metrics'!L49</f>
        <v>0</v>
      </c>
    </row>
    <row r="175" spans="1:1" x14ac:dyDescent="0.25">
      <c r="A175" s="254">
        <f>'Cash Flow-Metrics'!L72-'Amortization Schedule'!I134</f>
        <v>0</v>
      </c>
    </row>
  </sheetData>
  <mergeCells count="181">
    <mergeCell ref="G27:I27"/>
    <mergeCell ref="G32:I32"/>
    <mergeCell ref="S32:U32"/>
    <mergeCell ref="A33:D33"/>
    <mergeCell ref="G33:I33"/>
    <mergeCell ref="S33:U33"/>
    <mergeCell ref="T27:W27"/>
    <mergeCell ref="A28:D28"/>
    <mergeCell ref="G28:I28"/>
    <mergeCell ref="A29:D29"/>
    <mergeCell ref="G29:I29"/>
    <mergeCell ref="A30:D30"/>
    <mergeCell ref="G30:I30"/>
    <mergeCell ref="S30:Y30"/>
    <mergeCell ref="A31:D31"/>
    <mergeCell ref="M1:Q5"/>
    <mergeCell ref="A9:C9"/>
    <mergeCell ref="D9:G9"/>
    <mergeCell ref="A10:C10"/>
    <mergeCell ref="D10:G10"/>
    <mergeCell ref="A11:C11"/>
    <mergeCell ref="D11:G11"/>
    <mergeCell ref="A20:D20"/>
    <mergeCell ref="G20:I20"/>
    <mergeCell ref="D12:G12"/>
    <mergeCell ref="D13:G13"/>
    <mergeCell ref="A18:K18"/>
    <mergeCell ref="M18:Q18"/>
    <mergeCell ref="S18:Y18"/>
    <mergeCell ref="A19:E19"/>
    <mergeCell ref="G19:J19"/>
    <mergeCell ref="M19:Q19"/>
    <mergeCell ref="D16:G16"/>
    <mergeCell ref="G31:I31"/>
    <mergeCell ref="A32:D32"/>
    <mergeCell ref="A36:D36"/>
    <mergeCell ref="G36:I36"/>
    <mergeCell ref="S36:U36"/>
    <mergeCell ref="A22:D22"/>
    <mergeCell ref="G22:I22"/>
    <mergeCell ref="A23:D23"/>
    <mergeCell ref="G23:I23"/>
    <mergeCell ref="A24:D24"/>
    <mergeCell ref="G24:I24"/>
    <mergeCell ref="A21:D21"/>
    <mergeCell ref="G21:I21"/>
    <mergeCell ref="M23:O23"/>
    <mergeCell ref="A25:D25"/>
    <mergeCell ref="G25:I25"/>
    <mergeCell ref="A26:D26"/>
    <mergeCell ref="G26:I26"/>
    <mergeCell ref="A27:D27"/>
    <mergeCell ref="A37:D37"/>
    <mergeCell ref="G37:I37"/>
    <mergeCell ref="S37:U37"/>
    <mergeCell ref="A34:D34"/>
    <mergeCell ref="G34:I34"/>
    <mergeCell ref="A35:D35"/>
    <mergeCell ref="G35:I35"/>
    <mergeCell ref="S35:U35"/>
    <mergeCell ref="S34:Y34"/>
    <mergeCell ref="A41:K41"/>
    <mergeCell ref="A38:D38"/>
    <mergeCell ref="G38:I38"/>
    <mergeCell ref="S38:U38"/>
    <mergeCell ref="A39:D39"/>
    <mergeCell ref="G39:I39"/>
    <mergeCell ref="S39:U39"/>
    <mergeCell ref="A57:D57"/>
    <mergeCell ref="A58:D58"/>
    <mergeCell ref="S48:Z48"/>
    <mergeCell ref="A59:D59"/>
    <mergeCell ref="S69:T69"/>
    <mergeCell ref="A55:K55"/>
    <mergeCell ref="A56:D56"/>
    <mergeCell ref="E56:G56"/>
    <mergeCell ref="I56:K56"/>
    <mergeCell ref="A65:D65"/>
    <mergeCell ref="A66:D66"/>
    <mergeCell ref="A67:D67"/>
    <mergeCell ref="A68:D68"/>
    <mergeCell ref="A69:D69"/>
    <mergeCell ref="A70:D70"/>
    <mergeCell ref="A62:D62"/>
    <mergeCell ref="A63:D63"/>
    <mergeCell ref="A64:D64"/>
    <mergeCell ref="A60:D60"/>
    <mergeCell ref="A61:D61"/>
    <mergeCell ref="A77:D77"/>
    <mergeCell ref="A78:D78"/>
    <mergeCell ref="A79:D79"/>
    <mergeCell ref="A80:D80"/>
    <mergeCell ref="A81:D81"/>
    <mergeCell ref="A82:D82"/>
    <mergeCell ref="A71:D71"/>
    <mergeCell ref="A72:D72"/>
    <mergeCell ref="A73:D73"/>
    <mergeCell ref="A74:D74"/>
    <mergeCell ref="A75:D75"/>
    <mergeCell ref="A76:D76"/>
    <mergeCell ref="A89:D89"/>
    <mergeCell ref="A90:D90"/>
    <mergeCell ref="A91:D91"/>
    <mergeCell ref="A92:D92"/>
    <mergeCell ref="A94:K94"/>
    <mergeCell ref="A83:D83"/>
    <mergeCell ref="A84:D84"/>
    <mergeCell ref="A85:D85"/>
    <mergeCell ref="A86:D86"/>
    <mergeCell ref="A87:D87"/>
    <mergeCell ref="A88:D88"/>
    <mergeCell ref="A130:I130"/>
    <mergeCell ref="A116:D116"/>
    <mergeCell ref="F116:J116"/>
    <mergeCell ref="A117:D117"/>
    <mergeCell ref="F117:J117"/>
    <mergeCell ref="A113:D113"/>
    <mergeCell ref="F113:J113"/>
    <mergeCell ref="A114:D114"/>
    <mergeCell ref="F114:J114"/>
    <mergeCell ref="A115:D115"/>
    <mergeCell ref="F115:J115"/>
    <mergeCell ref="A119:K119"/>
    <mergeCell ref="A120:I120"/>
    <mergeCell ref="A121:I121"/>
    <mergeCell ref="A122:I122"/>
    <mergeCell ref="A123:I123"/>
    <mergeCell ref="A124:I124"/>
    <mergeCell ref="A125:I125"/>
    <mergeCell ref="A126:I126"/>
    <mergeCell ref="A127:I127"/>
    <mergeCell ref="A129:I129"/>
    <mergeCell ref="A109:D109"/>
    <mergeCell ref="F100:I100"/>
    <mergeCell ref="F101:I101"/>
    <mergeCell ref="F102:I102"/>
    <mergeCell ref="F103:I103"/>
    <mergeCell ref="A105:K105"/>
    <mergeCell ref="A106:E106"/>
    <mergeCell ref="F106:K106"/>
    <mergeCell ref="A100:D100"/>
    <mergeCell ref="A102:D102"/>
    <mergeCell ref="A103:D103"/>
    <mergeCell ref="X92:Z92"/>
    <mergeCell ref="F112:J112"/>
    <mergeCell ref="F111:J111"/>
    <mergeCell ref="F110:I110"/>
    <mergeCell ref="F109:I109"/>
    <mergeCell ref="F108:I108"/>
    <mergeCell ref="F107:I107"/>
    <mergeCell ref="F99:I99"/>
    <mergeCell ref="A128:I128"/>
    <mergeCell ref="A99:D99"/>
    <mergeCell ref="A97:D97"/>
    <mergeCell ref="F97:I97"/>
    <mergeCell ref="A98:D98"/>
    <mergeCell ref="F98:I98"/>
    <mergeCell ref="A95:E95"/>
    <mergeCell ref="F95:K95"/>
    <mergeCell ref="S92:U92"/>
    <mergeCell ref="A96:D96"/>
    <mergeCell ref="F96:I96"/>
    <mergeCell ref="A110:D110"/>
    <mergeCell ref="A111:D111"/>
    <mergeCell ref="A112:D112"/>
    <mergeCell ref="A107:D107"/>
    <mergeCell ref="A108:D108"/>
    <mergeCell ref="W87:Z87"/>
    <mergeCell ref="R87:U87"/>
    <mergeCell ref="M78:O78"/>
    <mergeCell ref="M20:O20"/>
    <mergeCell ref="S53:T53"/>
    <mergeCell ref="S54:T54"/>
    <mergeCell ref="S55:T55"/>
    <mergeCell ref="S56:T56"/>
    <mergeCell ref="S57:T57"/>
    <mergeCell ref="S58:T58"/>
    <mergeCell ref="S60:T60"/>
    <mergeCell ref="T59:Z59"/>
    <mergeCell ref="S20:W20"/>
    <mergeCell ref="T21:W21"/>
  </mergeCells>
  <dataValidations count="1">
    <dataValidation type="list" allowBlank="1" showInputMessage="1" showErrorMessage="1" sqref="J121:K121" xr:uid="{3950134E-56E5-4679-955C-237E000AD5AF}">
      <formula1>"x"</formula1>
    </dataValidation>
  </dataValidations>
  <hyperlinks>
    <hyperlink ref="N101" r:id="rId1" xr:uid="{A998AB06-C64D-4E73-B9B5-2E466ECC9F85}"/>
    <hyperlink ref="S61" r:id="rId2" xr:uid="{12CB4AE3-16A9-436A-8728-94955B8E0532}"/>
    <hyperlink ref="S62" r:id="rId3" xr:uid="{198789D4-C6B3-4CD9-9C72-6707658C3CE4}"/>
    <hyperlink ref="S94" r:id="rId4" xr:uid="{4C740E08-505F-4954-AFD7-72A529408B76}"/>
    <hyperlink ref="S95" r:id="rId5" xr:uid="{0F213CF2-C2A1-46C5-81E2-5E64C37B0A58}"/>
    <hyperlink ref="M29" r:id="rId6" xr:uid="{9044E987-4C76-45D0-A925-9D975A8970D9}"/>
  </hyperlinks>
  <pageMargins left="0.7" right="0.7" top="0.75" bottom="0.75" header="0.3" footer="0.3"/>
  <pageSetup orientation="portrait" r:id="rId7"/>
  <ignoredErrors>
    <ignoredError sqref="J22 J27 J30 E38 F88 Q100 E101 E108 J33" unlockedFormula="1"/>
  </ignoredErrors>
  <drawing r:id="rId8"/>
  <legacy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357C-0A10-4856-AED3-27D4B5014F80}">
  <dimension ref="A1:Y117"/>
  <sheetViews>
    <sheetView showGridLines="0" zoomScaleNormal="100" workbookViewId="0">
      <selection activeCell="B107" sqref="B107"/>
    </sheetView>
  </sheetViews>
  <sheetFormatPr defaultRowHeight="15" x14ac:dyDescent="0.25"/>
  <cols>
    <col min="1" max="1" width="64.28515625" bestFit="1" customWidth="1"/>
    <col min="2" max="2" width="13.28515625" customWidth="1"/>
    <col min="3" max="15" width="14.85546875" bestFit="1" customWidth="1"/>
    <col min="16" max="16" width="15.140625" customWidth="1"/>
    <col min="17" max="17" width="15.5703125" customWidth="1"/>
    <col min="27" max="27" width="31.85546875" bestFit="1" customWidth="1"/>
    <col min="28" max="37" width="11.140625" bestFit="1" customWidth="1"/>
  </cols>
  <sheetData>
    <row r="1" spans="1:25" x14ac:dyDescent="0.25">
      <c r="O1" s="501" t="s">
        <v>150</v>
      </c>
      <c r="P1" s="501"/>
      <c r="Q1" s="164">
        <v>0.02</v>
      </c>
    </row>
    <row r="2" spans="1:25" x14ac:dyDescent="0.25">
      <c r="O2" s="165"/>
      <c r="P2" s="163" t="s">
        <v>151</v>
      </c>
      <c r="Q2" s="164">
        <v>0.03</v>
      </c>
    </row>
    <row r="5" spans="1:25" x14ac:dyDescent="0.25">
      <c r="A5" s="388" t="s">
        <v>152</v>
      </c>
      <c r="B5" s="388"/>
      <c r="C5" s="388"/>
      <c r="D5" s="388"/>
      <c r="E5" s="388"/>
      <c r="F5" s="388"/>
      <c r="G5" s="388"/>
      <c r="H5" s="388"/>
      <c r="I5" s="388"/>
      <c r="J5" s="388"/>
      <c r="K5" s="388"/>
      <c r="L5" s="388"/>
      <c r="M5" s="388"/>
      <c r="N5" s="388"/>
      <c r="O5" s="388"/>
      <c r="P5" s="388"/>
      <c r="Q5" s="388"/>
      <c r="S5" s="388" t="s">
        <v>9</v>
      </c>
      <c r="T5" s="388"/>
      <c r="U5" s="388"/>
      <c r="V5" s="388"/>
      <c r="W5" s="388"/>
      <c r="X5" s="388"/>
      <c r="Y5" s="388"/>
    </row>
    <row r="6" spans="1:25" ht="15.75" x14ac:dyDescent="0.25">
      <c r="A6" s="502">
        <f>'Project Pro Forma'!D9</f>
        <v>0</v>
      </c>
      <c r="B6" s="502"/>
      <c r="C6" s="502"/>
      <c r="D6" s="502"/>
      <c r="E6" s="502"/>
      <c r="F6" s="502"/>
      <c r="G6" s="502"/>
      <c r="H6" s="502"/>
      <c r="I6" s="502"/>
      <c r="J6" s="502"/>
      <c r="K6" s="502"/>
      <c r="L6" s="502"/>
      <c r="M6" s="502"/>
      <c r="N6" s="502"/>
      <c r="O6" s="502"/>
      <c r="P6" s="502"/>
      <c r="Q6" s="502"/>
    </row>
    <row r="7" spans="1:25" ht="15.75" thickBot="1" x14ac:dyDescent="0.3">
      <c r="A7" s="166"/>
      <c r="B7" s="166"/>
      <c r="C7" s="500"/>
      <c r="D7" s="500"/>
      <c r="E7" s="500"/>
      <c r="F7" s="500"/>
      <c r="G7" s="500"/>
      <c r="H7" s="500"/>
      <c r="I7" s="500"/>
      <c r="J7" s="500"/>
      <c r="K7" s="500"/>
      <c r="L7" s="500"/>
      <c r="M7" s="500"/>
      <c r="N7" s="500"/>
      <c r="O7" s="500"/>
      <c r="P7" s="500"/>
      <c r="Q7" s="500"/>
    </row>
    <row r="8" spans="1:25" ht="15.75" hidden="1" thickBot="1" x14ac:dyDescent="0.3">
      <c r="A8" s="166"/>
      <c r="B8" s="166"/>
      <c r="C8" s="167">
        <v>1</v>
      </c>
      <c r="D8" s="167">
        <f>C8+1</f>
        <v>2</v>
      </c>
      <c r="E8" s="167">
        <f t="shared" ref="E8:Q8" si="0">D8+1</f>
        <v>3</v>
      </c>
      <c r="F8" s="167">
        <f t="shared" si="0"/>
        <v>4</v>
      </c>
      <c r="G8" s="167">
        <f t="shared" si="0"/>
        <v>5</v>
      </c>
      <c r="H8" s="167">
        <f t="shared" si="0"/>
        <v>6</v>
      </c>
      <c r="I8" s="167">
        <f t="shared" si="0"/>
        <v>7</v>
      </c>
      <c r="J8" s="167">
        <f t="shared" si="0"/>
        <v>8</v>
      </c>
      <c r="K8" s="167">
        <f t="shared" si="0"/>
        <v>9</v>
      </c>
      <c r="L8" s="167">
        <f t="shared" si="0"/>
        <v>10</v>
      </c>
      <c r="M8" s="167">
        <f t="shared" si="0"/>
        <v>11</v>
      </c>
      <c r="N8" s="167">
        <f t="shared" si="0"/>
        <v>12</v>
      </c>
      <c r="O8" s="167">
        <f t="shared" si="0"/>
        <v>13</v>
      </c>
      <c r="P8" s="167">
        <f t="shared" si="0"/>
        <v>14</v>
      </c>
      <c r="Q8" s="167">
        <f t="shared" si="0"/>
        <v>15</v>
      </c>
    </row>
    <row r="9" spans="1:25" x14ac:dyDescent="0.25">
      <c r="A9" s="58"/>
      <c r="B9" s="168" t="s">
        <v>99</v>
      </c>
      <c r="C9" s="169" t="s">
        <v>106</v>
      </c>
      <c r="D9" s="169" t="s">
        <v>153</v>
      </c>
      <c r="E9" s="169" t="s">
        <v>154</v>
      </c>
      <c r="F9" s="169" t="s">
        <v>155</v>
      </c>
      <c r="G9" s="169" t="s">
        <v>156</v>
      </c>
      <c r="H9" s="169" t="s">
        <v>157</v>
      </c>
      <c r="I9" s="169" t="s">
        <v>158</v>
      </c>
      <c r="J9" s="169" t="s">
        <v>159</v>
      </c>
      <c r="K9" s="169" t="s">
        <v>160</v>
      </c>
      <c r="L9" s="169" t="s">
        <v>161</v>
      </c>
      <c r="M9" s="169" t="s">
        <v>162</v>
      </c>
      <c r="N9" s="169" t="s">
        <v>163</v>
      </c>
      <c r="O9" s="169" t="s">
        <v>164</v>
      </c>
      <c r="P9" s="169" t="s">
        <v>165</v>
      </c>
      <c r="Q9" s="170" t="s">
        <v>107</v>
      </c>
      <c r="S9" s="13"/>
      <c r="T9" s="14"/>
      <c r="U9" s="14"/>
      <c r="V9" s="14"/>
      <c r="W9" s="14"/>
      <c r="X9" s="14"/>
      <c r="Y9" s="15"/>
    </row>
    <row r="10" spans="1:25" x14ac:dyDescent="0.25">
      <c r="A10" s="171" t="s">
        <v>66</v>
      </c>
      <c r="B10" s="172"/>
      <c r="C10" s="172"/>
      <c r="D10" s="172"/>
      <c r="E10" s="138"/>
      <c r="F10" s="138"/>
      <c r="G10" s="138"/>
      <c r="H10" s="138"/>
      <c r="I10" s="138"/>
      <c r="J10" s="138"/>
      <c r="K10" s="138"/>
      <c r="L10" s="138"/>
      <c r="M10" s="138"/>
      <c r="N10" s="138"/>
      <c r="O10" s="138"/>
      <c r="P10" s="138"/>
      <c r="Q10" s="69"/>
      <c r="S10" s="24"/>
      <c r="T10" s="17"/>
      <c r="U10" s="17"/>
      <c r="V10" s="17"/>
      <c r="W10" s="17"/>
      <c r="X10" s="17"/>
      <c r="Y10" s="18"/>
    </row>
    <row r="11" spans="1:25" x14ac:dyDescent="0.25">
      <c r="A11" s="173" t="s">
        <v>67</v>
      </c>
      <c r="B11" s="174">
        <f>$Q$1</f>
        <v>0.02</v>
      </c>
      <c r="C11" s="68">
        <f>'Project Pro Forma'!F59</f>
        <v>0</v>
      </c>
      <c r="D11" s="68">
        <f>C11*(1+$B11)</f>
        <v>0</v>
      </c>
      <c r="E11" s="68">
        <f t="shared" ref="E11:Q13" si="1">D11*(1+$B11)</f>
        <v>0</v>
      </c>
      <c r="F11" s="68">
        <f t="shared" si="1"/>
        <v>0</v>
      </c>
      <c r="G11" s="68">
        <f t="shared" si="1"/>
        <v>0</v>
      </c>
      <c r="H11" s="68">
        <f t="shared" si="1"/>
        <v>0</v>
      </c>
      <c r="I11" s="68">
        <f t="shared" si="1"/>
        <v>0</v>
      </c>
      <c r="J11" s="68">
        <f t="shared" si="1"/>
        <v>0</v>
      </c>
      <c r="K11" s="68">
        <f t="shared" si="1"/>
        <v>0</v>
      </c>
      <c r="L11" s="68">
        <f t="shared" si="1"/>
        <v>0</v>
      </c>
      <c r="M11" s="68">
        <f t="shared" si="1"/>
        <v>0</v>
      </c>
      <c r="N11" s="68">
        <f t="shared" si="1"/>
        <v>0</v>
      </c>
      <c r="O11" s="68">
        <f t="shared" si="1"/>
        <v>0</v>
      </c>
      <c r="P11" s="68">
        <f t="shared" si="1"/>
        <v>0</v>
      </c>
      <c r="Q11" s="11">
        <f t="shared" si="1"/>
        <v>0</v>
      </c>
      <c r="S11" s="24"/>
      <c r="T11" s="17"/>
      <c r="U11" s="17"/>
      <c r="V11" s="17"/>
      <c r="W11" s="17"/>
      <c r="X11" s="17"/>
      <c r="Y11" s="18"/>
    </row>
    <row r="12" spans="1:25" x14ac:dyDescent="0.25">
      <c r="A12" s="173" t="s">
        <v>68</v>
      </c>
      <c r="B12" s="174">
        <f>$Q$1</f>
        <v>0.02</v>
      </c>
      <c r="C12" s="68">
        <f>'Project Pro Forma'!F60</f>
        <v>0</v>
      </c>
      <c r="D12" s="68">
        <f>C12*(1+$B12)</f>
        <v>0</v>
      </c>
      <c r="E12" s="68">
        <f t="shared" si="1"/>
        <v>0</v>
      </c>
      <c r="F12" s="68">
        <f t="shared" si="1"/>
        <v>0</v>
      </c>
      <c r="G12" s="68">
        <f t="shared" si="1"/>
        <v>0</v>
      </c>
      <c r="H12" s="68">
        <f t="shared" si="1"/>
        <v>0</v>
      </c>
      <c r="I12" s="68">
        <f t="shared" si="1"/>
        <v>0</v>
      </c>
      <c r="J12" s="68">
        <f t="shared" si="1"/>
        <v>0</v>
      </c>
      <c r="K12" s="68">
        <f t="shared" si="1"/>
        <v>0</v>
      </c>
      <c r="L12" s="68">
        <f t="shared" si="1"/>
        <v>0</v>
      </c>
      <c r="M12" s="68">
        <f t="shared" si="1"/>
        <v>0</v>
      </c>
      <c r="N12" s="68">
        <f t="shared" si="1"/>
        <v>0</v>
      </c>
      <c r="O12" s="68">
        <f t="shared" si="1"/>
        <v>0</v>
      </c>
      <c r="P12" s="68">
        <f t="shared" si="1"/>
        <v>0</v>
      </c>
      <c r="Q12" s="11">
        <f t="shared" si="1"/>
        <v>0</v>
      </c>
      <c r="S12" s="24"/>
      <c r="T12" s="17"/>
      <c r="U12" s="17"/>
      <c r="V12" s="17"/>
      <c r="W12" s="17"/>
      <c r="X12" s="17"/>
      <c r="Y12" s="18"/>
    </row>
    <row r="13" spans="1:25" ht="15.75" thickBot="1" x14ac:dyDescent="0.3">
      <c r="A13" s="175" t="s">
        <v>69</v>
      </c>
      <c r="B13" s="176">
        <f>$Q$1</f>
        <v>0.02</v>
      </c>
      <c r="C13" s="96">
        <f>'Project Pro Forma'!F61</f>
        <v>0</v>
      </c>
      <c r="D13" s="96">
        <f>C13*(1+$B13)</f>
        <v>0</v>
      </c>
      <c r="E13" s="96">
        <f t="shared" si="1"/>
        <v>0</v>
      </c>
      <c r="F13" s="96">
        <f t="shared" si="1"/>
        <v>0</v>
      </c>
      <c r="G13" s="96">
        <f t="shared" si="1"/>
        <v>0</v>
      </c>
      <c r="H13" s="96">
        <f t="shared" si="1"/>
        <v>0</v>
      </c>
      <c r="I13" s="96">
        <f t="shared" si="1"/>
        <v>0</v>
      </c>
      <c r="J13" s="96">
        <f t="shared" si="1"/>
        <v>0</v>
      </c>
      <c r="K13" s="96">
        <f t="shared" si="1"/>
        <v>0</v>
      </c>
      <c r="L13" s="96">
        <f t="shared" si="1"/>
        <v>0</v>
      </c>
      <c r="M13" s="96">
        <f t="shared" si="1"/>
        <v>0</v>
      </c>
      <c r="N13" s="96">
        <f t="shared" si="1"/>
        <v>0</v>
      </c>
      <c r="O13" s="96">
        <f t="shared" si="1"/>
        <v>0</v>
      </c>
      <c r="P13" s="96">
        <f t="shared" si="1"/>
        <v>0</v>
      </c>
      <c r="Q13" s="77">
        <f t="shared" si="1"/>
        <v>0</v>
      </c>
      <c r="S13" s="24"/>
      <c r="T13" s="17"/>
      <c r="U13" s="17"/>
      <c r="V13" s="17"/>
      <c r="W13" s="17"/>
      <c r="X13" s="17"/>
      <c r="Y13" s="18"/>
    </row>
    <row r="14" spans="1:25" x14ac:dyDescent="0.25">
      <c r="A14" s="81" t="s">
        <v>70</v>
      </c>
      <c r="B14" s="177"/>
      <c r="C14" s="83">
        <f>SUM(C11:C13)</f>
        <v>0</v>
      </c>
      <c r="D14" s="83">
        <f t="shared" ref="D14:Q14" si="2">SUM(D11:D13)</f>
        <v>0</v>
      </c>
      <c r="E14" s="83">
        <f t="shared" si="2"/>
        <v>0</v>
      </c>
      <c r="F14" s="83">
        <f t="shared" si="2"/>
        <v>0</v>
      </c>
      <c r="G14" s="83">
        <f t="shared" si="2"/>
        <v>0</v>
      </c>
      <c r="H14" s="83">
        <f t="shared" si="2"/>
        <v>0</v>
      </c>
      <c r="I14" s="83">
        <f t="shared" si="2"/>
        <v>0</v>
      </c>
      <c r="J14" s="83">
        <f t="shared" si="2"/>
        <v>0</v>
      </c>
      <c r="K14" s="83">
        <f t="shared" si="2"/>
        <v>0</v>
      </c>
      <c r="L14" s="83">
        <f t="shared" si="2"/>
        <v>0</v>
      </c>
      <c r="M14" s="83">
        <f t="shared" si="2"/>
        <v>0</v>
      </c>
      <c r="N14" s="83">
        <f t="shared" si="2"/>
        <v>0</v>
      </c>
      <c r="O14" s="83">
        <f t="shared" si="2"/>
        <v>0</v>
      </c>
      <c r="P14" s="83">
        <f t="shared" si="2"/>
        <v>0</v>
      </c>
      <c r="Q14" s="86">
        <f t="shared" si="2"/>
        <v>0</v>
      </c>
      <c r="S14" s="24"/>
      <c r="T14" s="17"/>
      <c r="U14" s="17"/>
      <c r="V14" s="17"/>
      <c r="W14" s="17"/>
      <c r="X14" s="17"/>
      <c r="Y14" s="18"/>
    </row>
    <row r="15" spans="1:25" x14ac:dyDescent="0.25">
      <c r="A15" s="173"/>
      <c r="B15" s="178"/>
      <c r="C15" s="68"/>
      <c r="D15" s="68"/>
      <c r="E15" s="68"/>
      <c r="F15" s="68"/>
      <c r="G15" s="68"/>
      <c r="H15" s="68"/>
      <c r="I15" s="68"/>
      <c r="J15" s="68"/>
      <c r="K15" s="68"/>
      <c r="L15" s="68"/>
      <c r="M15" s="68"/>
      <c r="N15" s="68"/>
      <c r="O15" s="68"/>
      <c r="P15" s="68"/>
      <c r="Q15" s="11"/>
      <c r="S15" s="24"/>
      <c r="T15" s="17"/>
      <c r="U15" s="17"/>
      <c r="V15" s="17"/>
      <c r="W15" s="17"/>
      <c r="X15" s="17"/>
      <c r="Y15" s="18"/>
    </row>
    <row r="16" spans="1:25" x14ac:dyDescent="0.25">
      <c r="A16" s="171" t="s">
        <v>71</v>
      </c>
      <c r="B16" s="174">
        <f>$Q$1</f>
        <v>0.02</v>
      </c>
      <c r="C16" s="179">
        <f>'Project Pro Forma'!F68</f>
        <v>0</v>
      </c>
      <c r="D16" s="68">
        <f>C16*(1+$B16)</f>
        <v>0</v>
      </c>
      <c r="E16" s="68">
        <f t="shared" ref="E16:Q16" si="3">D16*(1+$B16)</f>
        <v>0</v>
      </c>
      <c r="F16" s="68">
        <f t="shared" si="3"/>
        <v>0</v>
      </c>
      <c r="G16" s="68">
        <f t="shared" si="3"/>
        <v>0</v>
      </c>
      <c r="H16" s="68">
        <f t="shared" si="3"/>
        <v>0</v>
      </c>
      <c r="I16" s="68">
        <f t="shared" si="3"/>
        <v>0</v>
      </c>
      <c r="J16" s="68">
        <f t="shared" si="3"/>
        <v>0</v>
      </c>
      <c r="K16" s="68">
        <f t="shared" si="3"/>
        <v>0</v>
      </c>
      <c r="L16" s="68">
        <f t="shared" si="3"/>
        <v>0</v>
      </c>
      <c r="M16" s="68">
        <f t="shared" si="3"/>
        <v>0</v>
      </c>
      <c r="N16" s="68">
        <f t="shared" si="3"/>
        <v>0</v>
      </c>
      <c r="O16" s="68">
        <f t="shared" si="3"/>
        <v>0</v>
      </c>
      <c r="P16" s="68">
        <f t="shared" si="3"/>
        <v>0</v>
      </c>
      <c r="Q16" s="11">
        <f t="shared" si="3"/>
        <v>0</v>
      </c>
      <c r="S16" s="24"/>
      <c r="T16" s="17"/>
      <c r="U16" s="17"/>
      <c r="V16" s="17"/>
      <c r="W16" s="17"/>
      <c r="X16" s="17"/>
      <c r="Y16" s="18"/>
    </row>
    <row r="17" spans="1:25" x14ac:dyDescent="0.25">
      <c r="A17" s="173"/>
      <c r="B17" s="178"/>
      <c r="C17" s="68"/>
      <c r="D17" s="68"/>
      <c r="E17" s="68"/>
      <c r="F17" s="68"/>
      <c r="G17" s="68"/>
      <c r="H17" s="68"/>
      <c r="I17" s="68"/>
      <c r="J17" s="68"/>
      <c r="K17" s="68"/>
      <c r="L17" s="68"/>
      <c r="M17" s="68"/>
      <c r="N17" s="68"/>
      <c r="O17" s="68"/>
      <c r="P17" s="68"/>
      <c r="Q17" s="11"/>
      <c r="S17" s="24"/>
      <c r="T17" s="17"/>
      <c r="U17" s="17"/>
      <c r="V17" s="17"/>
      <c r="W17" s="17"/>
      <c r="X17" s="17"/>
      <c r="Y17" s="18"/>
    </row>
    <row r="18" spans="1:25" x14ac:dyDescent="0.25">
      <c r="A18" s="171" t="s">
        <v>76</v>
      </c>
      <c r="B18" s="180"/>
      <c r="C18" s="149"/>
      <c r="D18" s="149"/>
      <c r="E18" s="68"/>
      <c r="F18" s="68"/>
      <c r="G18" s="68"/>
      <c r="H18" s="68"/>
      <c r="I18" s="68"/>
      <c r="J18" s="68"/>
      <c r="K18" s="68"/>
      <c r="L18" s="68"/>
      <c r="M18" s="68"/>
      <c r="N18" s="68"/>
      <c r="O18" s="68"/>
      <c r="P18" s="68"/>
      <c r="Q18" s="11"/>
      <c r="S18" s="24"/>
      <c r="T18" s="17"/>
      <c r="U18" s="17"/>
      <c r="V18" s="17"/>
      <c r="W18" s="17"/>
      <c r="X18" s="17"/>
      <c r="Y18" s="18"/>
    </row>
    <row r="19" spans="1:25" x14ac:dyDescent="0.25">
      <c r="A19" s="173" t="s">
        <v>78</v>
      </c>
      <c r="B19" s="181">
        <f>'Project Pro Forma'!E71</f>
        <v>0.1</v>
      </c>
      <c r="C19" s="68">
        <f>(C11+C16)*$B19</f>
        <v>0</v>
      </c>
      <c r="D19" s="68">
        <f t="shared" ref="D19:Q19" si="4">(D11+D16)*$B19</f>
        <v>0</v>
      </c>
      <c r="E19" s="68">
        <f t="shared" si="4"/>
        <v>0</v>
      </c>
      <c r="F19" s="68">
        <f t="shared" si="4"/>
        <v>0</v>
      </c>
      <c r="G19" s="68">
        <f t="shared" si="4"/>
        <v>0</v>
      </c>
      <c r="H19" s="68">
        <f t="shared" si="4"/>
        <v>0</v>
      </c>
      <c r="I19" s="68">
        <f t="shared" si="4"/>
        <v>0</v>
      </c>
      <c r="J19" s="68">
        <f t="shared" si="4"/>
        <v>0</v>
      </c>
      <c r="K19" s="68">
        <f t="shared" si="4"/>
        <v>0</v>
      </c>
      <c r="L19" s="68">
        <f t="shared" si="4"/>
        <v>0</v>
      </c>
      <c r="M19" s="68">
        <f t="shared" si="4"/>
        <v>0</v>
      </c>
      <c r="N19" s="68">
        <f t="shared" si="4"/>
        <v>0</v>
      </c>
      <c r="O19" s="68">
        <f t="shared" si="4"/>
        <v>0</v>
      </c>
      <c r="P19" s="68">
        <f t="shared" si="4"/>
        <v>0</v>
      </c>
      <c r="Q19" s="11">
        <f t="shared" si="4"/>
        <v>0</v>
      </c>
      <c r="S19" s="24"/>
      <c r="T19" s="17"/>
      <c r="U19" s="17"/>
      <c r="V19" s="17"/>
      <c r="W19" s="17"/>
      <c r="X19" s="17"/>
      <c r="Y19" s="18"/>
    </row>
    <row r="20" spans="1:25" x14ac:dyDescent="0.25">
      <c r="A20" s="173" t="s">
        <v>79</v>
      </c>
      <c r="B20" s="181">
        <f>'Project Pro Forma'!E72</f>
        <v>0.1</v>
      </c>
      <c r="C20" s="68">
        <f t="shared" ref="C20:Q21" si="5">C12*$B20</f>
        <v>0</v>
      </c>
      <c r="D20" s="68">
        <f t="shared" si="5"/>
        <v>0</v>
      </c>
      <c r="E20" s="68">
        <f t="shared" si="5"/>
        <v>0</v>
      </c>
      <c r="F20" s="68">
        <f t="shared" si="5"/>
        <v>0</v>
      </c>
      <c r="G20" s="68">
        <f t="shared" si="5"/>
        <v>0</v>
      </c>
      <c r="H20" s="68">
        <f t="shared" si="5"/>
        <v>0</v>
      </c>
      <c r="I20" s="68">
        <f t="shared" si="5"/>
        <v>0</v>
      </c>
      <c r="J20" s="68">
        <f t="shared" si="5"/>
        <v>0</v>
      </c>
      <c r="K20" s="68">
        <f t="shared" si="5"/>
        <v>0</v>
      </c>
      <c r="L20" s="68">
        <f t="shared" si="5"/>
        <v>0</v>
      </c>
      <c r="M20" s="68">
        <f t="shared" si="5"/>
        <v>0</v>
      </c>
      <c r="N20" s="68">
        <f t="shared" si="5"/>
        <v>0</v>
      </c>
      <c r="O20" s="68">
        <f t="shared" si="5"/>
        <v>0</v>
      </c>
      <c r="P20" s="68">
        <f t="shared" si="5"/>
        <v>0</v>
      </c>
      <c r="Q20" s="11">
        <f t="shared" si="5"/>
        <v>0</v>
      </c>
      <c r="S20" s="24"/>
      <c r="T20" s="17"/>
      <c r="U20" s="17"/>
      <c r="V20" s="17"/>
      <c r="W20" s="17"/>
      <c r="X20" s="17"/>
      <c r="Y20" s="18"/>
    </row>
    <row r="21" spans="1:25" ht="15.75" thickBot="1" x14ac:dyDescent="0.3">
      <c r="A21" s="175" t="s">
        <v>80</v>
      </c>
      <c r="B21" s="182">
        <f>'Project Pro Forma'!E73</f>
        <v>0.5</v>
      </c>
      <c r="C21" s="96">
        <f t="shared" si="5"/>
        <v>0</v>
      </c>
      <c r="D21" s="96">
        <f t="shared" si="5"/>
        <v>0</v>
      </c>
      <c r="E21" s="96">
        <f t="shared" si="5"/>
        <v>0</v>
      </c>
      <c r="F21" s="96">
        <f t="shared" si="5"/>
        <v>0</v>
      </c>
      <c r="G21" s="96">
        <f t="shared" si="5"/>
        <v>0</v>
      </c>
      <c r="H21" s="96">
        <f t="shared" si="5"/>
        <v>0</v>
      </c>
      <c r="I21" s="96">
        <f t="shared" si="5"/>
        <v>0</v>
      </c>
      <c r="J21" s="96">
        <f t="shared" si="5"/>
        <v>0</v>
      </c>
      <c r="K21" s="96">
        <f t="shared" si="5"/>
        <v>0</v>
      </c>
      <c r="L21" s="96">
        <f t="shared" si="5"/>
        <v>0</v>
      </c>
      <c r="M21" s="96">
        <f t="shared" si="5"/>
        <v>0</v>
      </c>
      <c r="N21" s="96">
        <f t="shared" si="5"/>
        <v>0</v>
      </c>
      <c r="O21" s="96">
        <f t="shared" si="5"/>
        <v>0</v>
      </c>
      <c r="P21" s="96">
        <f t="shared" si="5"/>
        <v>0</v>
      </c>
      <c r="Q21" s="77">
        <f t="shared" si="5"/>
        <v>0</v>
      </c>
      <c r="S21" s="24"/>
      <c r="T21" s="17"/>
      <c r="U21" s="17"/>
      <c r="V21" s="17"/>
      <c r="W21" s="17"/>
      <c r="X21" s="17"/>
      <c r="Y21" s="18"/>
    </row>
    <row r="22" spans="1:25" x14ac:dyDescent="0.25">
      <c r="A22" s="81" t="s">
        <v>81</v>
      </c>
      <c r="B22" s="177"/>
      <c r="C22" s="83">
        <f>SUM(C19:C21)</f>
        <v>0</v>
      </c>
      <c r="D22" s="83">
        <f t="shared" ref="D22:Q22" si="6">SUM(D19:D21)</f>
        <v>0</v>
      </c>
      <c r="E22" s="83">
        <f t="shared" si="6"/>
        <v>0</v>
      </c>
      <c r="F22" s="83">
        <f t="shared" si="6"/>
        <v>0</v>
      </c>
      <c r="G22" s="83">
        <f t="shared" si="6"/>
        <v>0</v>
      </c>
      <c r="H22" s="83">
        <f t="shared" si="6"/>
        <v>0</v>
      </c>
      <c r="I22" s="83">
        <f t="shared" si="6"/>
        <v>0</v>
      </c>
      <c r="J22" s="83">
        <f t="shared" si="6"/>
        <v>0</v>
      </c>
      <c r="K22" s="83">
        <f t="shared" si="6"/>
        <v>0</v>
      </c>
      <c r="L22" s="83">
        <f t="shared" si="6"/>
        <v>0</v>
      </c>
      <c r="M22" s="83">
        <f t="shared" si="6"/>
        <v>0</v>
      </c>
      <c r="N22" s="83">
        <f t="shared" si="6"/>
        <v>0</v>
      </c>
      <c r="O22" s="83">
        <f t="shared" si="6"/>
        <v>0</v>
      </c>
      <c r="P22" s="83">
        <f t="shared" si="6"/>
        <v>0</v>
      </c>
      <c r="Q22" s="86">
        <f t="shared" si="6"/>
        <v>0</v>
      </c>
      <c r="S22" s="24"/>
      <c r="T22" s="17"/>
      <c r="U22" s="17"/>
      <c r="V22" s="17"/>
      <c r="W22" s="17"/>
      <c r="X22" s="17"/>
      <c r="Y22" s="18"/>
    </row>
    <row r="23" spans="1:25" ht="15.75" thickBot="1" x14ac:dyDescent="0.3">
      <c r="A23" s="175"/>
      <c r="B23" s="183"/>
      <c r="C23" s="96"/>
      <c r="D23" s="96"/>
      <c r="E23" s="96"/>
      <c r="F23" s="96"/>
      <c r="G23" s="96"/>
      <c r="H23" s="96"/>
      <c r="I23" s="96"/>
      <c r="J23" s="96"/>
      <c r="K23" s="96"/>
      <c r="L23" s="96"/>
      <c r="M23" s="96"/>
      <c r="N23" s="96"/>
      <c r="O23" s="96"/>
      <c r="P23" s="96"/>
      <c r="Q23" s="77"/>
      <c r="S23" s="24"/>
      <c r="T23" s="17"/>
      <c r="U23" s="17"/>
      <c r="V23" s="17"/>
      <c r="W23" s="17"/>
      <c r="X23" s="17"/>
      <c r="Y23" s="18"/>
    </row>
    <row r="24" spans="1:25" x14ac:dyDescent="0.25">
      <c r="A24" s="184" t="s">
        <v>82</v>
      </c>
      <c r="B24" s="177"/>
      <c r="C24" s="83">
        <f t="shared" ref="C24:Q24" si="7">C14+C16-C22</f>
        <v>0</v>
      </c>
      <c r="D24" s="83">
        <f t="shared" si="7"/>
        <v>0</v>
      </c>
      <c r="E24" s="83">
        <f t="shared" si="7"/>
        <v>0</v>
      </c>
      <c r="F24" s="83">
        <f t="shared" si="7"/>
        <v>0</v>
      </c>
      <c r="G24" s="83">
        <f t="shared" si="7"/>
        <v>0</v>
      </c>
      <c r="H24" s="83">
        <f t="shared" si="7"/>
        <v>0</v>
      </c>
      <c r="I24" s="83">
        <f t="shared" si="7"/>
        <v>0</v>
      </c>
      <c r="J24" s="83">
        <f t="shared" si="7"/>
        <v>0</v>
      </c>
      <c r="K24" s="83">
        <f t="shared" si="7"/>
        <v>0</v>
      </c>
      <c r="L24" s="83">
        <f t="shared" si="7"/>
        <v>0</v>
      </c>
      <c r="M24" s="83">
        <f t="shared" si="7"/>
        <v>0</v>
      </c>
      <c r="N24" s="83">
        <f t="shared" si="7"/>
        <v>0</v>
      </c>
      <c r="O24" s="83">
        <f t="shared" si="7"/>
        <v>0</v>
      </c>
      <c r="P24" s="83">
        <f t="shared" si="7"/>
        <v>0</v>
      </c>
      <c r="Q24" s="86">
        <f t="shared" si="7"/>
        <v>0</v>
      </c>
      <c r="S24" s="24"/>
      <c r="T24" s="17"/>
      <c r="U24" s="17"/>
      <c r="V24" s="17"/>
      <c r="W24" s="17"/>
      <c r="X24" s="17"/>
      <c r="Y24" s="18"/>
    </row>
    <row r="25" spans="1:25" x14ac:dyDescent="0.25">
      <c r="A25" s="173"/>
      <c r="B25" s="178"/>
      <c r="C25" s="68"/>
      <c r="D25" s="68"/>
      <c r="E25" s="68"/>
      <c r="F25" s="68"/>
      <c r="G25" s="68"/>
      <c r="H25" s="68"/>
      <c r="I25" s="68"/>
      <c r="J25" s="68"/>
      <c r="K25" s="68"/>
      <c r="L25" s="68"/>
      <c r="M25" s="68"/>
      <c r="N25" s="68"/>
      <c r="O25" s="68"/>
      <c r="P25" s="68"/>
      <c r="Q25" s="11"/>
      <c r="S25" s="24"/>
      <c r="T25" s="17"/>
      <c r="U25" s="17"/>
      <c r="V25" s="17"/>
      <c r="W25" s="17"/>
      <c r="X25" s="17"/>
      <c r="Y25" s="18"/>
    </row>
    <row r="26" spans="1:25" x14ac:dyDescent="0.25">
      <c r="A26" s="171" t="s">
        <v>83</v>
      </c>
      <c r="B26" s="180"/>
      <c r="C26" s="149"/>
      <c r="D26" s="149"/>
      <c r="E26" s="68"/>
      <c r="F26" s="68"/>
      <c r="G26" s="68"/>
      <c r="H26" s="68"/>
      <c r="I26" s="68"/>
      <c r="J26" s="68"/>
      <c r="K26" s="68"/>
      <c r="L26" s="68"/>
      <c r="M26" s="68"/>
      <c r="N26" s="68"/>
      <c r="O26" s="68"/>
      <c r="P26" s="68"/>
      <c r="Q26" s="11"/>
      <c r="S26" s="24"/>
      <c r="T26" s="17"/>
      <c r="U26" s="17"/>
      <c r="V26" s="17"/>
      <c r="W26" s="17"/>
      <c r="X26" s="17"/>
      <c r="Y26" s="18"/>
    </row>
    <row r="27" spans="1:25" x14ac:dyDescent="0.25">
      <c r="A27" s="173" t="s">
        <v>84</v>
      </c>
      <c r="B27" s="174">
        <v>0.02</v>
      </c>
      <c r="C27" s="68">
        <f>'Project Pro Forma'!F79</f>
        <v>0</v>
      </c>
      <c r="D27" s="68">
        <f>C27*(1+$B27)</f>
        <v>0</v>
      </c>
      <c r="E27" s="68">
        <f t="shared" ref="E27:Q27" si="8">D27*(1+$B27)</f>
        <v>0</v>
      </c>
      <c r="F27" s="68">
        <f t="shared" si="8"/>
        <v>0</v>
      </c>
      <c r="G27" s="68">
        <f t="shared" si="8"/>
        <v>0</v>
      </c>
      <c r="H27" s="68">
        <f t="shared" si="8"/>
        <v>0</v>
      </c>
      <c r="I27" s="68">
        <f t="shared" si="8"/>
        <v>0</v>
      </c>
      <c r="J27" s="68">
        <f t="shared" si="8"/>
        <v>0</v>
      </c>
      <c r="K27" s="68">
        <f t="shared" si="8"/>
        <v>0</v>
      </c>
      <c r="L27" s="68">
        <f t="shared" si="8"/>
        <v>0</v>
      </c>
      <c r="M27" s="68">
        <f t="shared" si="8"/>
        <v>0</v>
      </c>
      <c r="N27" s="68">
        <f t="shared" si="8"/>
        <v>0</v>
      </c>
      <c r="O27" s="68">
        <f t="shared" si="8"/>
        <v>0</v>
      </c>
      <c r="P27" s="68">
        <f t="shared" si="8"/>
        <v>0</v>
      </c>
      <c r="Q27" s="11">
        <f t="shared" si="8"/>
        <v>0</v>
      </c>
      <c r="S27" s="24"/>
      <c r="T27" s="17"/>
      <c r="U27" s="17"/>
      <c r="V27" s="17"/>
      <c r="W27" s="17"/>
      <c r="X27" s="17"/>
      <c r="Y27" s="18"/>
    </row>
    <row r="28" spans="1:25" x14ac:dyDescent="0.25">
      <c r="A28" s="173" t="s">
        <v>85</v>
      </c>
      <c r="B28" s="174">
        <f t="shared" ref="B28:B33" si="9">$Q$2</f>
        <v>0.03</v>
      </c>
      <c r="C28" s="68">
        <f>'Project Pro Forma'!F80</f>
        <v>0</v>
      </c>
      <c r="D28" s="68">
        <f t="shared" ref="D28:Q35" si="10">C28*(1+$B28)</f>
        <v>0</v>
      </c>
      <c r="E28" s="68">
        <f t="shared" si="10"/>
        <v>0</v>
      </c>
      <c r="F28" s="68">
        <f t="shared" si="10"/>
        <v>0</v>
      </c>
      <c r="G28" s="68">
        <f t="shared" si="10"/>
        <v>0</v>
      </c>
      <c r="H28" s="68">
        <f t="shared" si="10"/>
        <v>0</v>
      </c>
      <c r="I28" s="68">
        <f t="shared" si="10"/>
        <v>0</v>
      </c>
      <c r="J28" s="68">
        <f t="shared" si="10"/>
        <v>0</v>
      </c>
      <c r="K28" s="68">
        <f t="shared" si="10"/>
        <v>0</v>
      </c>
      <c r="L28" s="68">
        <f t="shared" si="10"/>
        <v>0</v>
      </c>
      <c r="M28" s="68">
        <f t="shared" si="10"/>
        <v>0</v>
      </c>
      <c r="N28" s="68">
        <f t="shared" si="10"/>
        <v>0</v>
      </c>
      <c r="O28" s="68">
        <f t="shared" si="10"/>
        <v>0</v>
      </c>
      <c r="P28" s="68">
        <f t="shared" si="10"/>
        <v>0</v>
      </c>
      <c r="Q28" s="11">
        <f t="shared" si="10"/>
        <v>0</v>
      </c>
      <c r="S28" s="24"/>
      <c r="T28" s="17"/>
      <c r="U28" s="17"/>
      <c r="V28" s="17"/>
      <c r="W28" s="17"/>
      <c r="X28" s="17"/>
      <c r="Y28" s="18"/>
    </row>
    <row r="29" spans="1:25" x14ac:dyDescent="0.25">
      <c r="A29" s="173" t="s">
        <v>86</v>
      </c>
      <c r="B29" s="174">
        <f t="shared" si="9"/>
        <v>0.03</v>
      </c>
      <c r="C29" s="68">
        <f>'Project Pro Forma'!F81</f>
        <v>0</v>
      </c>
      <c r="D29" s="68">
        <f t="shared" si="10"/>
        <v>0</v>
      </c>
      <c r="E29" s="68">
        <f t="shared" si="10"/>
        <v>0</v>
      </c>
      <c r="F29" s="68">
        <f t="shared" si="10"/>
        <v>0</v>
      </c>
      <c r="G29" s="68">
        <f t="shared" si="10"/>
        <v>0</v>
      </c>
      <c r="H29" s="68">
        <f t="shared" si="10"/>
        <v>0</v>
      </c>
      <c r="I29" s="68">
        <f t="shared" si="10"/>
        <v>0</v>
      </c>
      <c r="J29" s="68">
        <f t="shared" si="10"/>
        <v>0</v>
      </c>
      <c r="K29" s="68">
        <f t="shared" si="10"/>
        <v>0</v>
      </c>
      <c r="L29" s="68">
        <f t="shared" si="10"/>
        <v>0</v>
      </c>
      <c r="M29" s="68">
        <f t="shared" si="10"/>
        <v>0</v>
      </c>
      <c r="N29" s="68">
        <f t="shared" si="10"/>
        <v>0</v>
      </c>
      <c r="O29" s="68">
        <f t="shared" si="10"/>
        <v>0</v>
      </c>
      <c r="P29" s="68">
        <f t="shared" si="10"/>
        <v>0</v>
      </c>
      <c r="Q29" s="11">
        <f t="shared" si="10"/>
        <v>0</v>
      </c>
      <c r="S29" s="24"/>
      <c r="T29" s="17"/>
      <c r="U29" s="17"/>
      <c r="V29" s="17"/>
      <c r="W29" s="17"/>
      <c r="X29" s="17"/>
      <c r="Y29" s="18"/>
    </row>
    <row r="30" spans="1:25" x14ac:dyDescent="0.25">
      <c r="A30" s="173" t="s">
        <v>87</v>
      </c>
      <c r="B30" s="174">
        <f t="shared" si="9"/>
        <v>0.03</v>
      </c>
      <c r="C30" s="68">
        <f>'Project Pro Forma'!F82</f>
        <v>0</v>
      </c>
      <c r="D30" s="68">
        <f t="shared" si="10"/>
        <v>0</v>
      </c>
      <c r="E30" s="68">
        <f t="shared" si="10"/>
        <v>0</v>
      </c>
      <c r="F30" s="68">
        <f t="shared" si="10"/>
        <v>0</v>
      </c>
      <c r="G30" s="68">
        <f t="shared" si="10"/>
        <v>0</v>
      </c>
      <c r="H30" s="68">
        <f t="shared" si="10"/>
        <v>0</v>
      </c>
      <c r="I30" s="68">
        <f t="shared" si="10"/>
        <v>0</v>
      </c>
      <c r="J30" s="68">
        <f t="shared" si="10"/>
        <v>0</v>
      </c>
      <c r="K30" s="68">
        <f t="shared" si="10"/>
        <v>0</v>
      </c>
      <c r="L30" s="68">
        <f t="shared" si="10"/>
        <v>0</v>
      </c>
      <c r="M30" s="68">
        <f t="shared" si="10"/>
        <v>0</v>
      </c>
      <c r="N30" s="68">
        <f t="shared" si="10"/>
        <v>0</v>
      </c>
      <c r="O30" s="68">
        <f t="shared" si="10"/>
        <v>0</v>
      </c>
      <c r="P30" s="68">
        <f t="shared" si="10"/>
        <v>0</v>
      </c>
      <c r="Q30" s="11">
        <f t="shared" si="10"/>
        <v>0</v>
      </c>
      <c r="S30" s="24"/>
      <c r="T30" s="17"/>
      <c r="U30" s="17"/>
      <c r="V30" s="17"/>
      <c r="W30" s="17"/>
      <c r="X30" s="17"/>
      <c r="Y30" s="18"/>
    </row>
    <row r="31" spans="1:25" x14ac:dyDescent="0.25">
      <c r="A31" s="173" t="s">
        <v>88</v>
      </c>
      <c r="B31" s="174">
        <f t="shared" si="9"/>
        <v>0.03</v>
      </c>
      <c r="C31" s="68">
        <f>'Project Pro Forma'!F83</f>
        <v>0</v>
      </c>
      <c r="D31" s="68">
        <f t="shared" si="10"/>
        <v>0</v>
      </c>
      <c r="E31" s="68">
        <f t="shared" si="10"/>
        <v>0</v>
      </c>
      <c r="F31" s="68">
        <f t="shared" si="10"/>
        <v>0</v>
      </c>
      <c r="G31" s="68">
        <f t="shared" si="10"/>
        <v>0</v>
      </c>
      <c r="H31" s="68">
        <f t="shared" si="10"/>
        <v>0</v>
      </c>
      <c r="I31" s="68">
        <f t="shared" si="10"/>
        <v>0</v>
      </c>
      <c r="J31" s="68">
        <f t="shared" si="10"/>
        <v>0</v>
      </c>
      <c r="K31" s="68">
        <f t="shared" si="10"/>
        <v>0</v>
      </c>
      <c r="L31" s="68">
        <f t="shared" si="10"/>
        <v>0</v>
      </c>
      <c r="M31" s="68">
        <f t="shared" si="10"/>
        <v>0</v>
      </c>
      <c r="N31" s="68">
        <f t="shared" si="10"/>
        <v>0</v>
      </c>
      <c r="O31" s="68">
        <f t="shared" si="10"/>
        <v>0</v>
      </c>
      <c r="P31" s="68">
        <f t="shared" si="10"/>
        <v>0</v>
      </c>
      <c r="Q31" s="11">
        <f t="shared" si="10"/>
        <v>0</v>
      </c>
      <c r="S31" s="24"/>
      <c r="T31" s="17"/>
      <c r="U31" s="17"/>
      <c r="V31" s="17"/>
      <c r="W31" s="17"/>
      <c r="X31" s="17"/>
      <c r="Y31" s="18"/>
    </row>
    <row r="32" spans="1:25" x14ac:dyDescent="0.25">
      <c r="A32" s="173" t="s">
        <v>89</v>
      </c>
      <c r="B32" s="174">
        <f t="shared" si="9"/>
        <v>0.03</v>
      </c>
      <c r="C32" s="68">
        <f>'Project Pro Forma'!F84</f>
        <v>0</v>
      </c>
      <c r="D32" s="68">
        <f t="shared" si="10"/>
        <v>0</v>
      </c>
      <c r="E32" s="68">
        <f t="shared" si="10"/>
        <v>0</v>
      </c>
      <c r="F32" s="68">
        <f t="shared" si="10"/>
        <v>0</v>
      </c>
      <c r="G32" s="68">
        <f t="shared" si="10"/>
        <v>0</v>
      </c>
      <c r="H32" s="68">
        <f t="shared" si="10"/>
        <v>0</v>
      </c>
      <c r="I32" s="68">
        <f t="shared" si="10"/>
        <v>0</v>
      </c>
      <c r="J32" s="68">
        <f t="shared" si="10"/>
        <v>0</v>
      </c>
      <c r="K32" s="68">
        <f t="shared" si="10"/>
        <v>0</v>
      </c>
      <c r="L32" s="68">
        <f t="shared" si="10"/>
        <v>0</v>
      </c>
      <c r="M32" s="68">
        <f t="shared" si="10"/>
        <v>0</v>
      </c>
      <c r="N32" s="68">
        <f t="shared" si="10"/>
        <v>0</v>
      </c>
      <c r="O32" s="68">
        <f t="shared" si="10"/>
        <v>0</v>
      </c>
      <c r="P32" s="68">
        <f t="shared" si="10"/>
        <v>0</v>
      </c>
      <c r="Q32" s="11">
        <f t="shared" si="10"/>
        <v>0</v>
      </c>
      <c r="S32" s="24"/>
      <c r="T32" s="17"/>
      <c r="U32" s="17"/>
      <c r="V32" s="17"/>
      <c r="W32" s="17"/>
      <c r="X32" s="17"/>
      <c r="Y32" s="18"/>
    </row>
    <row r="33" spans="1:25" x14ac:dyDescent="0.25">
      <c r="A33" s="185" t="s">
        <v>91</v>
      </c>
      <c r="B33" s="174">
        <f t="shared" si="9"/>
        <v>0.03</v>
      </c>
      <c r="C33" s="179">
        <f>'Project Pro Forma'!F87</f>
        <v>0</v>
      </c>
      <c r="D33" s="179">
        <f t="shared" si="10"/>
        <v>0</v>
      </c>
      <c r="E33" s="179">
        <f t="shared" si="10"/>
        <v>0</v>
      </c>
      <c r="F33" s="179">
        <f t="shared" si="10"/>
        <v>0</v>
      </c>
      <c r="G33" s="179">
        <f t="shared" si="10"/>
        <v>0</v>
      </c>
      <c r="H33" s="179">
        <f t="shared" si="10"/>
        <v>0</v>
      </c>
      <c r="I33" s="179">
        <f t="shared" si="10"/>
        <v>0</v>
      </c>
      <c r="J33" s="179">
        <f t="shared" si="10"/>
        <v>0</v>
      </c>
      <c r="K33" s="179">
        <f t="shared" si="10"/>
        <v>0</v>
      </c>
      <c r="L33" s="179">
        <f t="shared" si="10"/>
        <v>0</v>
      </c>
      <c r="M33" s="179">
        <f t="shared" si="10"/>
        <v>0</v>
      </c>
      <c r="N33" s="179">
        <f t="shared" si="10"/>
        <v>0</v>
      </c>
      <c r="O33" s="179">
        <f t="shared" si="10"/>
        <v>0</v>
      </c>
      <c r="P33" s="179">
        <f t="shared" si="10"/>
        <v>0</v>
      </c>
      <c r="Q33" s="84">
        <f t="shared" si="10"/>
        <v>0</v>
      </c>
      <c r="S33" s="24"/>
      <c r="T33" s="17"/>
      <c r="U33" s="17"/>
      <c r="V33" s="17"/>
      <c r="W33" s="17"/>
      <c r="X33" s="17"/>
      <c r="Y33" s="18"/>
    </row>
    <row r="34" spans="1:25" x14ac:dyDescent="0.25">
      <c r="A34" s="173" t="s">
        <v>166</v>
      </c>
      <c r="B34" s="174">
        <v>0</v>
      </c>
      <c r="C34" s="68">
        <f>'Project Pro Forma'!F88</f>
        <v>0</v>
      </c>
      <c r="D34" s="68">
        <f t="shared" si="10"/>
        <v>0</v>
      </c>
      <c r="E34" s="68">
        <f t="shared" si="10"/>
        <v>0</v>
      </c>
      <c r="F34" s="68">
        <f t="shared" si="10"/>
        <v>0</v>
      </c>
      <c r="G34" s="68">
        <f t="shared" si="10"/>
        <v>0</v>
      </c>
      <c r="H34" s="68">
        <f t="shared" si="10"/>
        <v>0</v>
      </c>
      <c r="I34" s="68">
        <f t="shared" si="10"/>
        <v>0</v>
      </c>
      <c r="J34" s="68">
        <f t="shared" si="10"/>
        <v>0</v>
      </c>
      <c r="K34" s="68">
        <f t="shared" si="10"/>
        <v>0</v>
      </c>
      <c r="L34" s="68">
        <f t="shared" si="10"/>
        <v>0</v>
      </c>
      <c r="M34" s="68">
        <f t="shared" si="10"/>
        <v>0</v>
      </c>
      <c r="N34" s="68">
        <f t="shared" si="10"/>
        <v>0</v>
      </c>
      <c r="O34" s="68">
        <f t="shared" si="10"/>
        <v>0</v>
      </c>
      <c r="P34" s="68">
        <f t="shared" si="10"/>
        <v>0</v>
      </c>
      <c r="Q34" s="11">
        <f t="shared" si="10"/>
        <v>0</v>
      </c>
      <c r="S34" s="24"/>
      <c r="T34" s="17"/>
      <c r="U34" s="17"/>
      <c r="V34" s="17"/>
      <c r="W34" s="17"/>
      <c r="X34" s="17"/>
      <c r="Y34" s="18"/>
    </row>
    <row r="35" spans="1:25" ht="15.75" thickBot="1" x14ac:dyDescent="0.3">
      <c r="A35" s="175" t="s">
        <v>74</v>
      </c>
      <c r="B35" s="176">
        <f>Q2</f>
        <v>0.03</v>
      </c>
      <c r="C35" s="96">
        <f>'Project Pro Forma'!F89</f>
        <v>0</v>
      </c>
      <c r="D35" s="96">
        <f t="shared" si="10"/>
        <v>0</v>
      </c>
      <c r="E35" s="96">
        <f t="shared" si="10"/>
        <v>0</v>
      </c>
      <c r="F35" s="96">
        <f t="shared" si="10"/>
        <v>0</v>
      </c>
      <c r="G35" s="96">
        <f t="shared" si="10"/>
        <v>0</v>
      </c>
      <c r="H35" s="96">
        <f t="shared" si="10"/>
        <v>0</v>
      </c>
      <c r="I35" s="96">
        <f t="shared" si="10"/>
        <v>0</v>
      </c>
      <c r="J35" s="96">
        <f t="shared" si="10"/>
        <v>0</v>
      </c>
      <c r="K35" s="96">
        <f t="shared" si="10"/>
        <v>0</v>
      </c>
      <c r="L35" s="96">
        <f t="shared" si="10"/>
        <v>0</v>
      </c>
      <c r="M35" s="96">
        <f t="shared" si="10"/>
        <v>0</v>
      </c>
      <c r="N35" s="96">
        <f t="shared" si="10"/>
        <v>0</v>
      </c>
      <c r="O35" s="96">
        <f t="shared" si="10"/>
        <v>0</v>
      </c>
      <c r="P35" s="96">
        <f t="shared" si="10"/>
        <v>0</v>
      </c>
      <c r="Q35" s="77">
        <f t="shared" si="10"/>
        <v>0</v>
      </c>
      <c r="S35" s="24"/>
      <c r="T35" s="17"/>
      <c r="U35" s="17"/>
      <c r="V35" s="17"/>
      <c r="W35" s="17"/>
      <c r="X35" s="17"/>
      <c r="Y35" s="18"/>
    </row>
    <row r="36" spans="1:25" x14ac:dyDescent="0.25">
      <c r="A36" s="81" t="s">
        <v>97</v>
      </c>
      <c r="B36" s="177"/>
      <c r="C36" s="83">
        <f t="shared" ref="C36:Q36" si="11">SUM(C27:C35)</f>
        <v>0</v>
      </c>
      <c r="D36" s="83">
        <f t="shared" si="11"/>
        <v>0</v>
      </c>
      <c r="E36" s="83">
        <f t="shared" si="11"/>
        <v>0</v>
      </c>
      <c r="F36" s="83">
        <f t="shared" si="11"/>
        <v>0</v>
      </c>
      <c r="G36" s="83">
        <f t="shared" si="11"/>
        <v>0</v>
      </c>
      <c r="H36" s="83">
        <f t="shared" si="11"/>
        <v>0</v>
      </c>
      <c r="I36" s="83">
        <f t="shared" si="11"/>
        <v>0</v>
      </c>
      <c r="J36" s="83">
        <f t="shared" si="11"/>
        <v>0</v>
      </c>
      <c r="K36" s="83">
        <f t="shared" si="11"/>
        <v>0</v>
      </c>
      <c r="L36" s="83">
        <f t="shared" si="11"/>
        <v>0</v>
      </c>
      <c r="M36" s="83">
        <f t="shared" si="11"/>
        <v>0</v>
      </c>
      <c r="N36" s="83">
        <f t="shared" si="11"/>
        <v>0</v>
      </c>
      <c r="O36" s="83">
        <f t="shared" si="11"/>
        <v>0</v>
      </c>
      <c r="P36" s="83">
        <f t="shared" si="11"/>
        <v>0</v>
      </c>
      <c r="Q36" s="86">
        <f t="shared" si="11"/>
        <v>0</v>
      </c>
      <c r="S36" s="24"/>
      <c r="T36" s="17"/>
      <c r="U36" s="17"/>
      <c r="V36" s="17"/>
      <c r="W36" s="17"/>
      <c r="X36" s="17"/>
      <c r="Y36" s="18"/>
    </row>
    <row r="37" spans="1:25" ht="15.75" thickBot="1" x14ac:dyDescent="0.3">
      <c r="A37" s="175"/>
      <c r="B37" s="183"/>
      <c r="C37" s="96"/>
      <c r="D37" s="96"/>
      <c r="E37" s="96"/>
      <c r="F37" s="96"/>
      <c r="G37" s="96"/>
      <c r="H37" s="96"/>
      <c r="I37" s="96"/>
      <c r="J37" s="96"/>
      <c r="K37" s="96"/>
      <c r="L37" s="96"/>
      <c r="M37" s="96"/>
      <c r="N37" s="96"/>
      <c r="O37" s="96"/>
      <c r="P37" s="96"/>
      <c r="Q37" s="77"/>
      <c r="S37" s="24"/>
      <c r="T37" s="17"/>
      <c r="U37" s="17"/>
      <c r="V37" s="17"/>
      <c r="W37" s="17"/>
      <c r="X37" s="17"/>
      <c r="Y37" s="18"/>
    </row>
    <row r="38" spans="1:25" x14ac:dyDescent="0.25">
      <c r="A38" s="184" t="s">
        <v>100</v>
      </c>
      <c r="B38" s="177"/>
      <c r="C38" s="83">
        <f t="shared" ref="C38:Q38" si="12">C24-C36</f>
        <v>0</v>
      </c>
      <c r="D38" s="83">
        <f t="shared" si="12"/>
        <v>0</v>
      </c>
      <c r="E38" s="83">
        <f t="shared" si="12"/>
        <v>0</v>
      </c>
      <c r="F38" s="83">
        <f t="shared" si="12"/>
        <v>0</v>
      </c>
      <c r="G38" s="83">
        <f t="shared" si="12"/>
        <v>0</v>
      </c>
      <c r="H38" s="83">
        <f t="shared" si="12"/>
        <v>0</v>
      </c>
      <c r="I38" s="83">
        <f t="shared" si="12"/>
        <v>0</v>
      </c>
      <c r="J38" s="83">
        <f t="shared" si="12"/>
        <v>0</v>
      </c>
      <c r="K38" s="83">
        <f t="shared" si="12"/>
        <v>0</v>
      </c>
      <c r="L38" s="83">
        <f t="shared" si="12"/>
        <v>0</v>
      </c>
      <c r="M38" s="83">
        <f t="shared" si="12"/>
        <v>0</v>
      </c>
      <c r="N38" s="83">
        <f t="shared" si="12"/>
        <v>0</v>
      </c>
      <c r="O38" s="83">
        <f t="shared" si="12"/>
        <v>0</v>
      </c>
      <c r="P38" s="83">
        <f t="shared" si="12"/>
        <v>0</v>
      </c>
      <c r="Q38" s="86">
        <f t="shared" si="12"/>
        <v>0</v>
      </c>
      <c r="S38" s="302"/>
      <c r="T38" s="17"/>
      <c r="U38" s="17"/>
      <c r="V38" s="17"/>
      <c r="W38" s="17"/>
      <c r="X38" s="17"/>
      <c r="Y38" s="18"/>
    </row>
    <row r="39" spans="1:25" x14ac:dyDescent="0.25">
      <c r="A39" s="184" t="s">
        <v>114</v>
      </c>
      <c r="B39" s="186"/>
      <c r="C39" s="83">
        <f t="shared" ref="C39:Q39" si="13">C38</f>
        <v>0</v>
      </c>
      <c r="D39" s="83">
        <f t="shared" si="13"/>
        <v>0</v>
      </c>
      <c r="E39" s="83">
        <f t="shared" si="13"/>
        <v>0</v>
      </c>
      <c r="F39" s="83">
        <f t="shared" si="13"/>
        <v>0</v>
      </c>
      <c r="G39" s="83">
        <f t="shared" si="13"/>
        <v>0</v>
      </c>
      <c r="H39" s="83">
        <f t="shared" si="13"/>
        <v>0</v>
      </c>
      <c r="I39" s="83">
        <f t="shared" si="13"/>
        <v>0</v>
      </c>
      <c r="J39" s="83">
        <f t="shared" si="13"/>
        <v>0</v>
      </c>
      <c r="K39" s="83">
        <f t="shared" si="13"/>
        <v>0</v>
      </c>
      <c r="L39" s="83">
        <f t="shared" si="13"/>
        <v>0</v>
      </c>
      <c r="M39" s="83">
        <f t="shared" si="13"/>
        <v>0</v>
      </c>
      <c r="N39" s="83">
        <f t="shared" si="13"/>
        <v>0</v>
      </c>
      <c r="O39" s="83">
        <f t="shared" si="13"/>
        <v>0</v>
      </c>
      <c r="P39" s="83">
        <f t="shared" si="13"/>
        <v>0</v>
      </c>
      <c r="Q39" s="86">
        <f t="shared" si="13"/>
        <v>0</v>
      </c>
      <c r="S39" s="303"/>
      <c r="T39" s="17"/>
      <c r="U39" s="17"/>
      <c r="V39" s="17"/>
      <c r="W39" s="17"/>
      <c r="X39" s="17"/>
      <c r="Y39" s="18"/>
    </row>
    <row r="40" spans="1:25" x14ac:dyDescent="0.25">
      <c r="A40" s="173"/>
      <c r="B40" s="138"/>
      <c r="C40" s="68"/>
      <c r="D40" s="68"/>
      <c r="E40" s="68"/>
      <c r="F40" s="68"/>
      <c r="G40" s="68"/>
      <c r="H40" s="68"/>
      <c r="I40" s="68"/>
      <c r="J40" s="68"/>
      <c r="K40" s="68"/>
      <c r="L40" s="68"/>
      <c r="M40" s="68"/>
      <c r="N40" s="68"/>
      <c r="O40" s="68"/>
      <c r="P40" s="68"/>
      <c r="Q40" s="11"/>
      <c r="S40" s="24"/>
      <c r="T40" s="17"/>
      <c r="U40" s="17"/>
      <c r="V40" s="17"/>
      <c r="W40" s="17"/>
      <c r="X40" s="17"/>
      <c r="Y40" s="18"/>
    </row>
    <row r="41" spans="1:25" x14ac:dyDescent="0.25">
      <c r="A41" s="171" t="s">
        <v>167</v>
      </c>
      <c r="B41" s="138"/>
      <c r="C41" s="68"/>
      <c r="D41" s="68"/>
      <c r="E41" s="68"/>
      <c r="F41" s="68"/>
      <c r="G41" s="68"/>
      <c r="H41" s="68"/>
      <c r="I41" s="68"/>
      <c r="J41" s="68"/>
      <c r="K41" s="68"/>
      <c r="L41" s="68"/>
      <c r="M41" s="68"/>
      <c r="N41" s="68"/>
      <c r="O41" s="68"/>
      <c r="P41" s="68"/>
      <c r="Q41" s="11"/>
      <c r="S41" s="24"/>
      <c r="T41" s="17"/>
      <c r="U41" s="17"/>
      <c r="V41" s="17"/>
      <c r="W41" s="17"/>
      <c r="X41" s="17"/>
      <c r="Y41" s="18"/>
    </row>
    <row r="42" spans="1:25" x14ac:dyDescent="0.25">
      <c r="A42" s="173" t="s">
        <v>168</v>
      </c>
      <c r="B42" s="138"/>
      <c r="C42" s="68">
        <f>IF(C8&gt;'Project Pro Forma'!$J$127,0,SUMIFS('Amortization Schedule'!$H$15:$H$194,'Amortization Schedule'!$B$15:$B$194,"&lt;=" &amp; 'Cash Flow-Metrics'!C$8*12,'Amortization Schedule'!$B$15:$B$194,"&gt;"&amp;'Cash Flow-Metrics'!B$8*12))</f>
        <v>0</v>
      </c>
      <c r="D42" s="68">
        <f>IF(D8&gt;'Project Pro Forma'!$J$127,0,SUMIFS('Amortization Schedule'!$H$15:$H$194,'Amortization Schedule'!$B$15:$B$194,"&lt;=" &amp; 'Cash Flow-Metrics'!D$8*12,'Amortization Schedule'!$B$15:$B$194,"&gt;"&amp;'Cash Flow-Metrics'!C$8*12))</f>
        <v>0</v>
      </c>
      <c r="E42" s="68">
        <f>IF(E8&gt;'Project Pro Forma'!$J$127,0,SUMIFS('Amortization Schedule'!$H$15:$H$194,'Amortization Schedule'!$B$15:$B$194,"&lt;=" &amp; 'Cash Flow-Metrics'!E$8*12,'Amortization Schedule'!$B$15:$B$194,"&gt;"&amp;'Cash Flow-Metrics'!D$8*12))</f>
        <v>0</v>
      </c>
      <c r="F42" s="68">
        <f>IF(F8&gt;'Project Pro Forma'!$J$127,0,SUMIFS('Amortization Schedule'!$H$15:$H$194,'Amortization Schedule'!$B$15:$B$194,"&lt;=" &amp; 'Cash Flow-Metrics'!F$8*12,'Amortization Schedule'!$B$15:$B$194,"&gt;"&amp;'Cash Flow-Metrics'!E$8*12))</f>
        <v>0</v>
      </c>
      <c r="G42" s="68">
        <f>IF(G8&gt;'Project Pro Forma'!$J$127,0,SUMIFS('Amortization Schedule'!$H$15:$H$194,'Amortization Schedule'!$B$15:$B$194,"&lt;=" &amp; 'Cash Flow-Metrics'!G$8*12,'Amortization Schedule'!$B$15:$B$194,"&gt;"&amp;'Cash Flow-Metrics'!F$8*12))</f>
        <v>0</v>
      </c>
      <c r="H42" s="68">
        <f>IF(H8&gt;'Project Pro Forma'!$J$127,0,SUMIFS('Amortization Schedule'!$H$15:$H$194,'Amortization Schedule'!$B$15:$B$194,"&lt;=" &amp; 'Cash Flow-Metrics'!H$8*12,'Amortization Schedule'!$B$15:$B$194,"&gt;"&amp;'Cash Flow-Metrics'!G$8*12))</f>
        <v>0</v>
      </c>
      <c r="I42" s="68">
        <f>IF(I8&gt;'Project Pro Forma'!$J$127,0,SUMIFS('Amortization Schedule'!$H$15:$H$194,'Amortization Schedule'!$B$15:$B$194,"&lt;=" &amp; 'Cash Flow-Metrics'!I$8*12,'Amortization Schedule'!$B$15:$B$194,"&gt;"&amp;'Cash Flow-Metrics'!H$8*12))</f>
        <v>0</v>
      </c>
      <c r="J42" s="68">
        <f>IF(J8&gt;'Project Pro Forma'!$J$127,0,SUMIFS('Amortization Schedule'!$H$15:$H$194,'Amortization Schedule'!$B$15:$B$194,"&lt;=" &amp; 'Cash Flow-Metrics'!J$8*12,'Amortization Schedule'!$B$15:$B$194,"&gt;"&amp;'Cash Flow-Metrics'!I$8*12))</f>
        <v>0</v>
      </c>
      <c r="K42" s="68">
        <f>IF(K8&gt;'Project Pro Forma'!$J$127,0,SUMIFS('Amortization Schedule'!$H$15:$H$194,'Amortization Schedule'!$B$15:$B$194,"&lt;=" &amp; 'Cash Flow-Metrics'!K$8*12,'Amortization Schedule'!$B$15:$B$194,"&gt;"&amp;'Cash Flow-Metrics'!J$8*12))</f>
        <v>0</v>
      </c>
      <c r="L42" s="68">
        <f>IF(L8&gt;'Project Pro Forma'!$J$127,0,SUMIFS('Amortization Schedule'!$H$15:$H$194,'Amortization Schedule'!$B$15:$B$194,"&lt;=" &amp; 'Cash Flow-Metrics'!L$8*12,'Amortization Schedule'!$B$15:$B$194,"&gt;"&amp;'Cash Flow-Metrics'!K$8*12))</f>
        <v>0</v>
      </c>
      <c r="M42" s="68">
        <f>IF(M8&gt;'Project Pro Forma'!$J$127,0,SUMIFS('Amortization Schedule'!$H$15:$H$194,'Amortization Schedule'!$B$15:$B$194,"&lt;=" &amp; 'Cash Flow-Metrics'!M$8*12,'Amortization Schedule'!$B$15:$B$194,"&gt;"&amp;'Cash Flow-Metrics'!L$8*12))</f>
        <v>0</v>
      </c>
      <c r="N42" s="68">
        <f>IF(N8&gt;'Project Pro Forma'!$J$127,0,SUMIFS('Amortization Schedule'!$H$15:$H$194,'Amortization Schedule'!$B$15:$B$194,"&lt;=" &amp; 'Cash Flow-Metrics'!N$8*12,'Amortization Schedule'!$B$15:$B$194,"&gt;"&amp;'Cash Flow-Metrics'!M$8*12))</f>
        <v>0</v>
      </c>
      <c r="O42" s="68">
        <f>IF(O8&gt;'Project Pro Forma'!$J$127,0,SUMIFS('Amortization Schedule'!$H$15:$H$194,'Amortization Schedule'!$B$15:$B$194,"&lt;=" &amp; 'Cash Flow-Metrics'!O$8*12,'Amortization Schedule'!$B$15:$B$194,"&gt;"&amp;'Cash Flow-Metrics'!N$8*12))</f>
        <v>0</v>
      </c>
      <c r="P42" s="68">
        <f>IF(P8&gt;'Project Pro Forma'!$J$127,0,SUMIFS('Amortization Schedule'!$H$15:$H$194,'Amortization Schedule'!$B$15:$B$194,"&lt;=" &amp; 'Cash Flow-Metrics'!P$8*12,'Amortization Schedule'!$B$15:$B$194,"&gt;"&amp;'Cash Flow-Metrics'!O$8*12))</f>
        <v>0</v>
      </c>
      <c r="Q42" s="11">
        <f>IF(Q8&gt;'Project Pro Forma'!$J$127,0,SUMIFS('Amortization Schedule'!$H$15:$H$194,'Amortization Schedule'!$B$15:$B$194,"&lt;=" &amp; 'Cash Flow-Metrics'!Q$8*12,'Amortization Schedule'!$B$15:$B$194,"&gt;"&amp;'Cash Flow-Metrics'!P$8*12))</f>
        <v>0</v>
      </c>
      <c r="S42" s="24"/>
      <c r="T42" s="17"/>
      <c r="U42" s="17"/>
      <c r="V42" s="17"/>
      <c r="W42" s="17"/>
      <c r="X42" s="17"/>
      <c r="Y42" s="18"/>
    </row>
    <row r="43" spans="1:25" x14ac:dyDescent="0.25">
      <c r="A43" s="173" t="s">
        <v>195</v>
      </c>
      <c r="B43" s="138"/>
      <c r="C43" s="68">
        <f>IF(C8&gt;'Project Pro Forma'!$K$126,0,SUMIFS('Amortization Schedule'!$R$15:$R$194,'Amortization Schedule'!$L$15:$L$194,"&lt;=" &amp; 'Cash Flow-Metrics'!C$8*12,'Amortization Schedule'!$L$15:$L$194,"&gt;"&amp;'Cash Flow-Metrics'!B$8*12))</f>
        <v>0</v>
      </c>
      <c r="D43" s="68">
        <f>IF(D8&gt;'Project Pro Forma'!$K$126,0,SUMIFS('Amortization Schedule'!$R$15:$R$194,'Amortization Schedule'!$L$15:$L$194,"&lt;=" &amp; 'Cash Flow-Metrics'!D$8*12,'Amortization Schedule'!$L$15:$L$194,"&gt;"&amp;'Cash Flow-Metrics'!C$8*12))</f>
        <v>0</v>
      </c>
      <c r="E43" s="68">
        <f>IF(E8&gt;'Project Pro Forma'!$K$126,0,SUMIFS('Amortization Schedule'!$R$15:$R$194,'Amortization Schedule'!$L$15:$L$194,"&lt;=" &amp; 'Cash Flow-Metrics'!E$8*12,'Amortization Schedule'!$L$15:$L$194,"&gt;"&amp;'Cash Flow-Metrics'!D$8*12))</f>
        <v>0</v>
      </c>
      <c r="F43" s="68">
        <f>IF(F8&gt;'Project Pro Forma'!$K$126,0,SUMIFS('Amortization Schedule'!$R$15:$R$194,'Amortization Schedule'!$L$15:$L$194,"&lt;=" &amp; 'Cash Flow-Metrics'!F$8*12,'Amortization Schedule'!$L$15:$L$194,"&gt;"&amp;'Cash Flow-Metrics'!E$8*12))</f>
        <v>0</v>
      </c>
      <c r="G43" s="68">
        <f>IF(G8&gt;'Project Pro Forma'!$K$126,0,SUMIFS('Amortization Schedule'!$R$15:$R$194,'Amortization Schedule'!$L$15:$L$194,"&lt;=" &amp; 'Cash Flow-Metrics'!G$8*12,'Amortization Schedule'!$L$15:$L$194,"&gt;"&amp;'Cash Flow-Metrics'!F$8*12))</f>
        <v>0</v>
      </c>
      <c r="H43" s="68">
        <f>IF(H8&gt;'Project Pro Forma'!$K$126,0,SUMIFS('Amortization Schedule'!$R$15:$R$194,'Amortization Schedule'!$L$15:$L$194,"&lt;=" &amp; 'Cash Flow-Metrics'!H$8*12,'Amortization Schedule'!$L$15:$L$194,"&gt;"&amp;'Cash Flow-Metrics'!G$8*12))</f>
        <v>0</v>
      </c>
      <c r="I43" s="68">
        <f>IF(I8&gt;'Project Pro Forma'!$K$126,0,SUMIFS('Amortization Schedule'!$R$15:$R$194,'Amortization Schedule'!$L$15:$L$194,"&lt;=" &amp; 'Cash Flow-Metrics'!I$8*12,'Amortization Schedule'!$L$15:$L$194,"&gt;"&amp;'Cash Flow-Metrics'!H$8*12))</f>
        <v>0</v>
      </c>
      <c r="J43" s="68">
        <f>IF(J8&gt;'Project Pro Forma'!$K$126,0,SUMIFS('Amortization Schedule'!$R$15:$R$194,'Amortization Schedule'!$L$15:$L$194,"&lt;=" &amp; 'Cash Flow-Metrics'!J$8*12,'Amortization Schedule'!$L$15:$L$194,"&gt;"&amp;'Cash Flow-Metrics'!I$8*12))</f>
        <v>0</v>
      </c>
      <c r="K43" s="68">
        <f>IF(K8&gt;'Project Pro Forma'!$K$126,0,SUMIFS('Amortization Schedule'!$R$15:$R$194,'Amortization Schedule'!$L$15:$L$194,"&lt;=" &amp; 'Cash Flow-Metrics'!K$8*12,'Amortization Schedule'!$L$15:$L$194,"&gt;"&amp;'Cash Flow-Metrics'!J$8*12))</f>
        <v>0</v>
      </c>
      <c r="L43" s="68">
        <f>IF(L8&gt;'Project Pro Forma'!$K$126,0,SUMIFS('Amortization Schedule'!$R$15:$R$194,'Amortization Schedule'!$L$15:$L$194,"&lt;=" &amp; 'Cash Flow-Metrics'!L$8*12,'Amortization Schedule'!$L$15:$L$194,"&gt;"&amp;'Cash Flow-Metrics'!K$8*12))</f>
        <v>0</v>
      </c>
      <c r="M43" s="68">
        <f>IF(M8&gt;'Project Pro Forma'!$K$126,0,SUMIFS('Amortization Schedule'!$R$15:$R$194,'Amortization Schedule'!$L$15:$L$194,"&lt;=" &amp; 'Cash Flow-Metrics'!M$8*12,'Amortization Schedule'!$L$15:$L$194,"&gt;"&amp;'Cash Flow-Metrics'!L$8*12))</f>
        <v>0</v>
      </c>
      <c r="N43" s="68">
        <f>IF(N8&gt;'Project Pro Forma'!$K$126,0,SUMIFS('Amortization Schedule'!$R$15:$R$194,'Amortization Schedule'!$L$15:$L$194,"&lt;=" &amp; 'Cash Flow-Metrics'!N$8*12,'Amortization Schedule'!$L$15:$L$194,"&gt;"&amp;'Cash Flow-Metrics'!M$8*12))</f>
        <v>0</v>
      </c>
      <c r="O43" s="68">
        <f>IF(O8&gt;'Project Pro Forma'!$K$126,0,SUMIFS('Amortization Schedule'!$R$15:$R$194,'Amortization Schedule'!$L$15:$L$194,"&lt;=" &amp; 'Cash Flow-Metrics'!O$8*12,'Amortization Schedule'!$L$15:$L$194,"&gt;"&amp;'Cash Flow-Metrics'!N$8*12))</f>
        <v>0</v>
      </c>
      <c r="P43" s="68">
        <f>IF(P8&gt;'Project Pro Forma'!$K$126,0,SUMIFS('Amortization Schedule'!$R$15:$R$194,'Amortization Schedule'!$L$15:$L$194,"&lt;=" &amp; 'Cash Flow-Metrics'!P$8*12,'Amortization Schedule'!$L$15:$L$194,"&gt;"&amp;'Cash Flow-Metrics'!O$8*12))</f>
        <v>0</v>
      </c>
      <c r="Q43" s="11">
        <f>IF(Q8&gt;'Project Pro Forma'!$K$126,0,SUMIFS('Amortization Schedule'!$R$15:$R$194,'Amortization Schedule'!$L$15:$L$194,"&lt;=" &amp; 'Cash Flow-Metrics'!Q$8*12,'Amortization Schedule'!$L$15:$L$194,"&gt;"&amp;'Cash Flow-Metrics'!P$8*12))</f>
        <v>0</v>
      </c>
      <c r="S43" s="24"/>
      <c r="T43" s="17"/>
      <c r="U43" s="17"/>
      <c r="V43" s="17"/>
      <c r="W43" s="17"/>
      <c r="X43" s="17"/>
      <c r="Y43" s="18"/>
    </row>
    <row r="44" spans="1:25" x14ac:dyDescent="0.25">
      <c r="A44" s="173"/>
      <c r="B44" s="138"/>
      <c r="C44" s="68"/>
      <c r="D44" s="68"/>
      <c r="E44" s="68"/>
      <c r="F44" s="68"/>
      <c r="G44" s="68"/>
      <c r="H44" s="68"/>
      <c r="I44" s="68"/>
      <c r="J44" s="68"/>
      <c r="K44" s="68"/>
      <c r="L44" s="68"/>
      <c r="M44" s="68"/>
      <c r="N44" s="68"/>
      <c r="O44" s="68"/>
      <c r="P44" s="68"/>
      <c r="Q44" s="11"/>
      <c r="S44" s="24"/>
      <c r="T44" s="17"/>
      <c r="U44" s="17"/>
      <c r="V44" s="17"/>
      <c r="W44" s="17"/>
      <c r="X44" s="17"/>
      <c r="Y44" s="18"/>
    </row>
    <row r="45" spans="1:25" ht="15.75" thickBot="1" x14ac:dyDescent="0.3">
      <c r="A45" s="175"/>
      <c r="B45" s="187"/>
      <c r="C45" s="96"/>
      <c r="D45" s="96"/>
      <c r="E45" s="96"/>
      <c r="F45" s="96"/>
      <c r="G45" s="96"/>
      <c r="H45" s="96"/>
      <c r="I45" s="96"/>
      <c r="J45" s="96"/>
      <c r="K45" s="96"/>
      <c r="L45" s="96"/>
      <c r="M45" s="96"/>
      <c r="N45" s="96"/>
      <c r="O45" s="96"/>
      <c r="P45" s="96"/>
      <c r="Q45" s="77"/>
      <c r="S45" s="24"/>
      <c r="T45" s="17"/>
      <c r="U45" s="17"/>
      <c r="V45" s="17"/>
      <c r="W45" s="17"/>
      <c r="X45" s="17"/>
      <c r="Y45" s="18"/>
    </row>
    <row r="46" spans="1:25" x14ac:dyDescent="0.25">
      <c r="A46" s="81" t="s">
        <v>170</v>
      </c>
      <c r="B46" s="186"/>
      <c r="C46" s="83">
        <f>SUM(C42:C45)</f>
        <v>0</v>
      </c>
      <c r="D46" s="83">
        <f t="shared" ref="D46:Q46" si="14">SUM(D42:D45)</f>
        <v>0</v>
      </c>
      <c r="E46" s="83">
        <f t="shared" si="14"/>
        <v>0</v>
      </c>
      <c r="F46" s="83">
        <f t="shared" si="14"/>
        <v>0</v>
      </c>
      <c r="G46" s="83">
        <f t="shared" si="14"/>
        <v>0</v>
      </c>
      <c r="H46" s="83">
        <f t="shared" si="14"/>
        <v>0</v>
      </c>
      <c r="I46" s="83">
        <f t="shared" si="14"/>
        <v>0</v>
      </c>
      <c r="J46" s="83">
        <f t="shared" si="14"/>
        <v>0</v>
      </c>
      <c r="K46" s="83">
        <f t="shared" si="14"/>
        <v>0</v>
      </c>
      <c r="L46" s="83">
        <f t="shared" si="14"/>
        <v>0</v>
      </c>
      <c r="M46" s="83">
        <f t="shared" si="14"/>
        <v>0</v>
      </c>
      <c r="N46" s="83">
        <f t="shared" si="14"/>
        <v>0</v>
      </c>
      <c r="O46" s="83">
        <f t="shared" si="14"/>
        <v>0</v>
      </c>
      <c r="P46" s="83">
        <f t="shared" si="14"/>
        <v>0</v>
      </c>
      <c r="Q46" s="86">
        <f t="shared" si="14"/>
        <v>0</v>
      </c>
      <c r="S46" s="24"/>
      <c r="T46" s="17"/>
      <c r="U46" s="17"/>
      <c r="V46" s="17"/>
      <c r="W46" s="17"/>
      <c r="X46" s="17"/>
      <c r="Y46" s="18"/>
    </row>
    <row r="47" spans="1:25" x14ac:dyDescent="0.25">
      <c r="A47" s="188" t="s">
        <v>171</v>
      </c>
      <c r="B47" s="189"/>
      <c r="C47" s="190" t="e">
        <f>C39/C46</f>
        <v>#DIV/0!</v>
      </c>
      <c r="D47" s="190" t="e">
        <f t="shared" ref="D47:Q47" si="15">D39/D46</f>
        <v>#DIV/0!</v>
      </c>
      <c r="E47" s="190" t="e">
        <f t="shared" si="15"/>
        <v>#DIV/0!</v>
      </c>
      <c r="F47" s="190" t="e">
        <f t="shared" si="15"/>
        <v>#DIV/0!</v>
      </c>
      <c r="G47" s="190" t="e">
        <f t="shared" si="15"/>
        <v>#DIV/0!</v>
      </c>
      <c r="H47" s="190" t="e">
        <f t="shared" si="15"/>
        <v>#DIV/0!</v>
      </c>
      <c r="I47" s="190" t="e">
        <f t="shared" si="15"/>
        <v>#DIV/0!</v>
      </c>
      <c r="J47" s="190" t="e">
        <f t="shared" si="15"/>
        <v>#DIV/0!</v>
      </c>
      <c r="K47" s="190" t="e">
        <f t="shared" si="15"/>
        <v>#DIV/0!</v>
      </c>
      <c r="L47" s="190" t="e">
        <f t="shared" si="15"/>
        <v>#DIV/0!</v>
      </c>
      <c r="M47" s="190" t="e">
        <f t="shared" si="15"/>
        <v>#DIV/0!</v>
      </c>
      <c r="N47" s="190" t="e">
        <f t="shared" si="15"/>
        <v>#DIV/0!</v>
      </c>
      <c r="O47" s="190" t="e">
        <f t="shared" si="15"/>
        <v>#DIV/0!</v>
      </c>
      <c r="P47" s="190" t="e">
        <f t="shared" si="15"/>
        <v>#DIV/0!</v>
      </c>
      <c r="Q47" s="191" t="e">
        <f t="shared" si="15"/>
        <v>#DIV/0!</v>
      </c>
      <c r="S47" s="24"/>
      <c r="T47" s="17"/>
      <c r="U47" s="17"/>
      <c r="V47" s="17"/>
      <c r="W47" s="17"/>
      <c r="X47" s="17"/>
      <c r="Y47" s="18"/>
    </row>
    <row r="48" spans="1:25" ht="15.75" thickBot="1" x14ac:dyDescent="0.3">
      <c r="A48" s="175"/>
      <c r="B48" s="187"/>
      <c r="C48" s="96"/>
      <c r="D48" s="96"/>
      <c r="E48" s="96"/>
      <c r="F48" s="96"/>
      <c r="G48" s="96"/>
      <c r="H48" s="96"/>
      <c r="I48" s="96"/>
      <c r="J48" s="96"/>
      <c r="K48" s="96"/>
      <c r="L48" s="96"/>
      <c r="M48" s="96"/>
      <c r="N48" s="96"/>
      <c r="O48" s="96"/>
      <c r="P48" s="96"/>
      <c r="Q48" s="77"/>
      <c r="S48" s="24"/>
      <c r="T48" s="17"/>
      <c r="U48" s="17"/>
      <c r="V48" s="17"/>
      <c r="W48" s="17"/>
      <c r="X48" s="17"/>
      <c r="Y48" s="18"/>
    </row>
    <row r="49" spans="1:25" x14ac:dyDescent="0.25">
      <c r="A49" s="184" t="s">
        <v>172</v>
      </c>
      <c r="B49" s="186"/>
      <c r="C49" s="83">
        <f>C39-C46</f>
        <v>0</v>
      </c>
      <c r="D49" s="83">
        <f t="shared" ref="D49:Q49" si="16">D39-D46</f>
        <v>0</v>
      </c>
      <c r="E49" s="83">
        <f t="shared" si="16"/>
        <v>0</v>
      </c>
      <c r="F49" s="83">
        <f t="shared" si="16"/>
        <v>0</v>
      </c>
      <c r="G49" s="83">
        <f t="shared" si="16"/>
        <v>0</v>
      </c>
      <c r="H49" s="83">
        <f t="shared" si="16"/>
        <v>0</v>
      </c>
      <c r="I49" s="83">
        <f t="shared" si="16"/>
        <v>0</v>
      </c>
      <c r="J49" s="83">
        <f t="shared" si="16"/>
        <v>0</v>
      </c>
      <c r="K49" s="83">
        <f t="shared" si="16"/>
        <v>0</v>
      </c>
      <c r="L49" s="83">
        <f t="shared" si="16"/>
        <v>0</v>
      </c>
      <c r="M49" s="83">
        <f t="shared" si="16"/>
        <v>0</v>
      </c>
      <c r="N49" s="83">
        <f t="shared" si="16"/>
        <v>0</v>
      </c>
      <c r="O49" s="83">
        <f t="shared" si="16"/>
        <v>0</v>
      </c>
      <c r="P49" s="83">
        <f t="shared" si="16"/>
        <v>0</v>
      </c>
      <c r="Q49" s="86">
        <f t="shared" si="16"/>
        <v>0</v>
      </c>
      <c r="S49" s="24"/>
      <c r="T49" s="17"/>
      <c r="U49" s="17"/>
      <c r="V49" s="17"/>
      <c r="W49" s="17"/>
      <c r="X49" s="17"/>
      <c r="Y49" s="18"/>
    </row>
    <row r="50" spans="1:25" ht="15.75" thickBot="1" x14ac:dyDescent="0.3">
      <c r="A50" s="192"/>
      <c r="B50" s="193"/>
      <c r="C50" s="194"/>
      <c r="D50" s="194"/>
      <c r="E50" s="194"/>
      <c r="F50" s="194"/>
      <c r="G50" s="194"/>
      <c r="H50" s="194"/>
      <c r="I50" s="194"/>
      <c r="J50" s="194"/>
      <c r="K50" s="194"/>
      <c r="L50" s="194"/>
      <c r="M50" s="194"/>
      <c r="N50" s="194"/>
      <c r="O50" s="194"/>
      <c r="P50" s="194"/>
      <c r="Q50" s="195"/>
      <c r="S50" s="24"/>
      <c r="T50" s="17"/>
      <c r="U50" s="17"/>
      <c r="V50" s="17"/>
      <c r="W50" s="17"/>
      <c r="X50" s="17"/>
      <c r="Y50" s="18"/>
    </row>
    <row r="51" spans="1:25" x14ac:dyDescent="0.25">
      <c r="A51" s="196" t="s">
        <v>173</v>
      </c>
      <c r="B51" s="197" t="s">
        <v>99</v>
      </c>
      <c r="C51" s="198" t="s">
        <v>106</v>
      </c>
      <c r="D51" s="198" t="s">
        <v>153</v>
      </c>
      <c r="E51" s="198" t="s">
        <v>154</v>
      </c>
      <c r="F51" s="198" t="s">
        <v>155</v>
      </c>
      <c r="G51" s="198" t="s">
        <v>156</v>
      </c>
      <c r="H51" s="198" t="s">
        <v>157</v>
      </c>
      <c r="I51" s="198" t="s">
        <v>158</v>
      </c>
      <c r="J51" s="198" t="s">
        <v>159</v>
      </c>
      <c r="K51" s="198" t="s">
        <v>160</v>
      </c>
      <c r="L51" s="198" t="s">
        <v>161</v>
      </c>
      <c r="M51" s="198" t="s">
        <v>162</v>
      </c>
      <c r="N51" s="198" t="s">
        <v>163</v>
      </c>
      <c r="O51" s="198" t="s">
        <v>164</v>
      </c>
      <c r="P51" s="198" t="s">
        <v>165</v>
      </c>
      <c r="Q51" s="199" t="s">
        <v>107</v>
      </c>
      <c r="S51" s="24"/>
      <c r="T51" s="17"/>
      <c r="U51" s="17"/>
      <c r="V51" s="17"/>
      <c r="W51" s="17"/>
      <c r="X51" s="17"/>
      <c r="Y51" s="18"/>
    </row>
    <row r="52" spans="1:25" x14ac:dyDescent="0.25">
      <c r="A52" s="200"/>
      <c r="B52" s="201"/>
      <c r="C52" s="23"/>
      <c r="D52" s="23"/>
      <c r="E52" s="23"/>
      <c r="F52" s="23"/>
      <c r="G52" s="23"/>
      <c r="H52" s="23"/>
      <c r="I52" s="23"/>
      <c r="J52" s="23"/>
      <c r="K52" s="23"/>
      <c r="L52" s="23"/>
      <c r="M52" s="23"/>
      <c r="N52" s="23"/>
      <c r="O52" s="23"/>
      <c r="P52" s="23"/>
      <c r="Q52" s="73"/>
      <c r="S52" s="24"/>
      <c r="T52" s="17"/>
      <c r="U52" s="17"/>
      <c r="V52" s="17"/>
      <c r="W52" s="17"/>
      <c r="X52" s="17"/>
      <c r="Y52" s="18"/>
    </row>
    <row r="53" spans="1:25" x14ac:dyDescent="0.25">
      <c r="A53" s="200"/>
      <c r="B53" s="201"/>
      <c r="C53" s="23"/>
      <c r="D53" s="23"/>
      <c r="E53" s="23"/>
      <c r="F53" s="23"/>
      <c r="G53" s="23"/>
      <c r="H53" s="23"/>
      <c r="I53" s="23"/>
      <c r="J53" s="23"/>
      <c r="K53" s="23"/>
      <c r="L53" s="23"/>
      <c r="M53" s="23"/>
      <c r="N53" s="23"/>
      <c r="O53" s="23"/>
      <c r="P53" s="23"/>
      <c r="Q53" s="73"/>
      <c r="S53" s="24"/>
      <c r="T53" s="17"/>
      <c r="U53" s="17"/>
      <c r="V53" s="17"/>
      <c r="W53" s="17"/>
      <c r="X53" s="17"/>
      <c r="Y53" s="18"/>
    </row>
    <row r="54" spans="1:25" x14ac:dyDescent="0.25">
      <c r="A54" s="200"/>
      <c r="B54" s="201"/>
      <c r="C54" s="23"/>
      <c r="D54" s="23"/>
      <c r="E54" s="23"/>
      <c r="F54" s="23"/>
      <c r="G54" s="23"/>
      <c r="H54" s="23"/>
      <c r="I54" s="23"/>
      <c r="J54" s="23"/>
      <c r="K54" s="23"/>
      <c r="L54" s="23"/>
      <c r="M54" s="23"/>
      <c r="N54" s="23"/>
      <c r="O54" s="23"/>
      <c r="P54" s="23"/>
      <c r="Q54" s="73"/>
      <c r="S54" s="24"/>
      <c r="T54" s="17"/>
      <c r="U54" s="17"/>
      <c r="V54" s="17"/>
      <c r="W54" s="17"/>
      <c r="X54" s="17"/>
      <c r="Y54" s="18"/>
    </row>
    <row r="55" spans="1:25" x14ac:dyDescent="0.25">
      <c r="A55" s="200"/>
      <c r="B55" s="201"/>
      <c r="C55" s="23"/>
      <c r="D55" s="23"/>
      <c r="E55" s="23"/>
      <c r="F55" s="23"/>
      <c r="G55" s="23"/>
      <c r="H55" s="23"/>
      <c r="I55" s="23"/>
      <c r="J55" s="23"/>
      <c r="K55" s="23"/>
      <c r="L55" s="23"/>
      <c r="M55" s="23"/>
      <c r="N55" s="23"/>
      <c r="O55" s="23"/>
      <c r="P55" s="23"/>
      <c r="Q55" s="73"/>
      <c r="S55" s="24"/>
      <c r="T55" s="17"/>
      <c r="U55" s="17"/>
      <c r="V55" s="17"/>
      <c r="W55" s="17"/>
      <c r="X55" s="17"/>
      <c r="Y55" s="18"/>
    </row>
    <row r="56" spans="1:25" ht="15.75" thickBot="1" x14ac:dyDescent="0.3">
      <c r="A56" s="202"/>
      <c r="B56" s="203"/>
      <c r="C56" s="76"/>
      <c r="D56" s="76"/>
      <c r="E56" s="76"/>
      <c r="F56" s="76"/>
      <c r="G56" s="76"/>
      <c r="H56" s="76"/>
      <c r="I56" s="76"/>
      <c r="J56" s="76"/>
      <c r="K56" s="76"/>
      <c r="L56" s="76"/>
      <c r="M56" s="76"/>
      <c r="N56" s="76"/>
      <c r="O56" s="76"/>
      <c r="P56" s="76"/>
      <c r="Q56" s="80"/>
      <c r="S56" s="24"/>
      <c r="T56" s="17"/>
      <c r="U56" s="17"/>
      <c r="V56" s="17"/>
      <c r="W56" s="17"/>
      <c r="X56" s="17"/>
      <c r="Y56" s="18"/>
    </row>
    <row r="57" spans="1:25" x14ac:dyDescent="0.25">
      <c r="A57" s="184" t="s">
        <v>174</v>
      </c>
      <c r="B57" s="204"/>
      <c r="C57" s="83">
        <f t="shared" ref="C57:Q57" si="17">C49-SUM(C52:C56)</f>
        <v>0</v>
      </c>
      <c r="D57" s="83">
        <f t="shared" si="17"/>
        <v>0</v>
      </c>
      <c r="E57" s="83">
        <f t="shared" si="17"/>
        <v>0</v>
      </c>
      <c r="F57" s="83">
        <f t="shared" si="17"/>
        <v>0</v>
      </c>
      <c r="G57" s="83">
        <f t="shared" si="17"/>
        <v>0</v>
      </c>
      <c r="H57" s="83">
        <f t="shared" si="17"/>
        <v>0</v>
      </c>
      <c r="I57" s="83">
        <f t="shared" si="17"/>
        <v>0</v>
      </c>
      <c r="J57" s="83">
        <f t="shared" si="17"/>
        <v>0</v>
      </c>
      <c r="K57" s="83">
        <f t="shared" si="17"/>
        <v>0</v>
      </c>
      <c r="L57" s="83">
        <f t="shared" si="17"/>
        <v>0</v>
      </c>
      <c r="M57" s="83">
        <f t="shared" si="17"/>
        <v>0</v>
      </c>
      <c r="N57" s="83">
        <f t="shared" si="17"/>
        <v>0</v>
      </c>
      <c r="O57" s="83">
        <f t="shared" si="17"/>
        <v>0</v>
      </c>
      <c r="P57" s="83">
        <f t="shared" si="17"/>
        <v>0</v>
      </c>
      <c r="Q57" s="86">
        <f t="shared" si="17"/>
        <v>0</v>
      </c>
      <c r="S57" s="24"/>
      <c r="T57" s="17"/>
      <c r="U57" s="17"/>
      <c r="V57" s="17"/>
      <c r="W57" s="17"/>
      <c r="X57" s="17"/>
      <c r="Y57" s="18"/>
    </row>
    <row r="58" spans="1:25" ht="15.75" thickBot="1" x14ac:dyDescent="0.3">
      <c r="A58" s="175"/>
      <c r="B58" s="174"/>
      <c r="C58" s="68"/>
      <c r="D58" s="68"/>
      <c r="E58" s="68"/>
      <c r="F58" s="68"/>
      <c r="G58" s="68"/>
      <c r="H58" s="68"/>
      <c r="I58" s="68"/>
      <c r="J58" s="68"/>
      <c r="K58" s="68"/>
      <c r="L58" s="68"/>
      <c r="M58" s="68"/>
      <c r="N58" s="68"/>
      <c r="O58" s="68"/>
      <c r="P58" s="68"/>
      <c r="Q58" s="11"/>
      <c r="S58" s="24"/>
      <c r="T58" s="17"/>
      <c r="U58" s="17"/>
      <c r="V58" s="17"/>
      <c r="W58" s="17"/>
      <c r="X58" s="17"/>
      <c r="Y58" s="18"/>
    </row>
    <row r="59" spans="1:25" x14ac:dyDescent="0.25">
      <c r="A59" s="205" t="s">
        <v>175</v>
      </c>
      <c r="B59" s="206" t="s">
        <v>99</v>
      </c>
      <c r="C59" s="207" t="s">
        <v>106</v>
      </c>
      <c r="D59" s="207" t="s">
        <v>153</v>
      </c>
      <c r="E59" s="207" t="s">
        <v>154</v>
      </c>
      <c r="F59" s="207" t="s">
        <v>155</v>
      </c>
      <c r="G59" s="207" t="s">
        <v>156</v>
      </c>
      <c r="H59" s="207" t="s">
        <v>157</v>
      </c>
      <c r="I59" s="207" t="s">
        <v>158</v>
      </c>
      <c r="J59" s="207" t="s">
        <v>159</v>
      </c>
      <c r="K59" s="207" t="s">
        <v>160</v>
      </c>
      <c r="L59" s="207" t="s">
        <v>161</v>
      </c>
      <c r="M59" s="207" t="s">
        <v>162</v>
      </c>
      <c r="N59" s="207" t="s">
        <v>163</v>
      </c>
      <c r="O59" s="207" t="s">
        <v>164</v>
      </c>
      <c r="P59" s="207" t="s">
        <v>165</v>
      </c>
      <c r="Q59" s="208" t="s">
        <v>107</v>
      </c>
      <c r="S59" s="24"/>
      <c r="T59" s="17"/>
      <c r="U59" s="17"/>
      <c r="V59" s="17"/>
      <c r="W59" s="17"/>
      <c r="X59" s="17"/>
      <c r="Y59" s="18"/>
    </row>
    <row r="60" spans="1:25" x14ac:dyDescent="0.25">
      <c r="A60" s="200"/>
      <c r="B60" s="201"/>
      <c r="C60" s="23"/>
      <c r="D60" s="23"/>
      <c r="E60" s="23"/>
      <c r="F60" s="23"/>
      <c r="G60" s="23"/>
      <c r="H60" s="23"/>
      <c r="I60" s="23"/>
      <c r="J60" s="23"/>
      <c r="K60" s="23"/>
      <c r="L60" s="23"/>
      <c r="M60" s="23"/>
      <c r="N60" s="23"/>
      <c r="O60" s="23"/>
      <c r="P60" s="23"/>
      <c r="Q60" s="73"/>
      <c r="S60" s="24"/>
      <c r="T60" s="17"/>
      <c r="U60" s="17"/>
      <c r="V60" s="17"/>
      <c r="W60" s="17"/>
      <c r="X60" s="17"/>
      <c r="Y60" s="18"/>
    </row>
    <row r="61" spans="1:25" x14ac:dyDescent="0.25">
      <c r="A61" s="200"/>
      <c r="B61" s="201"/>
      <c r="C61" s="23"/>
      <c r="D61" s="23"/>
      <c r="E61" s="23"/>
      <c r="F61" s="23"/>
      <c r="G61" s="23"/>
      <c r="H61" s="23"/>
      <c r="I61" s="23"/>
      <c r="J61" s="23"/>
      <c r="K61" s="23"/>
      <c r="L61" s="23"/>
      <c r="M61" s="23"/>
      <c r="N61" s="23"/>
      <c r="O61" s="23"/>
      <c r="P61" s="23"/>
      <c r="Q61" s="73"/>
      <c r="S61" s="24"/>
      <c r="T61" s="17"/>
      <c r="U61" s="17"/>
      <c r="V61" s="17"/>
      <c r="W61" s="17"/>
      <c r="X61" s="17"/>
      <c r="Y61" s="18"/>
    </row>
    <row r="62" spans="1:25" ht="15.75" thickBot="1" x14ac:dyDescent="0.3">
      <c r="A62" s="202"/>
      <c r="B62" s="203"/>
      <c r="C62" s="76"/>
      <c r="D62" s="76"/>
      <c r="E62" s="76"/>
      <c r="F62" s="76"/>
      <c r="G62" s="76"/>
      <c r="H62" s="76"/>
      <c r="I62" s="76"/>
      <c r="J62" s="76"/>
      <c r="K62" s="76"/>
      <c r="L62" s="76"/>
      <c r="M62" s="76"/>
      <c r="N62" s="76"/>
      <c r="O62" s="76"/>
      <c r="P62" s="76"/>
      <c r="Q62" s="80"/>
      <c r="S62" s="209"/>
      <c r="T62" s="210"/>
      <c r="U62" s="210"/>
      <c r="V62" s="210"/>
      <c r="W62" s="210"/>
      <c r="X62" s="210"/>
      <c r="Y62" s="211"/>
    </row>
    <row r="65" spans="1:17" x14ac:dyDescent="0.25">
      <c r="A65" s="503" t="s">
        <v>200</v>
      </c>
      <c r="B65" s="503"/>
      <c r="C65" s="503"/>
      <c r="D65" s="503"/>
      <c r="E65" s="503"/>
      <c r="F65" s="503"/>
      <c r="G65" s="503"/>
      <c r="H65" s="503"/>
      <c r="I65" s="503"/>
      <c r="J65" s="503"/>
      <c r="K65" s="503"/>
      <c r="L65" s="503"/>
      <c r="M65" s="503"/>
      <c r="N65" s="503"/>
      <c r="O65" s="503"/>
      <c r="P65" s="503"/>
      <c r="Q65" s="503"/>
    </row>
    <row r="67" spans="1:17" ht="15.75" thickBot="1" x14ac:dyDescent="0.3"/>
    <row r="68" spans="1:17" x14ac:dyDescent="0.25">
      <c r="A68" s="255"/>
      <c r="B68" s="271"/>
      <c r="C68" s="256" t="s">
        <v>106</v>
      </c>
      <c r="D68" s="256" t="s">
        <v>153</v>
      </c>
      <c r="E68" s="256" t="s">
        <v>154</v>
      </c>
      <c r="F68" s="256" t="s">
        <v>155</v>
      </c>
      <c r="G68" s="256" t="s">
        <v>156</v>
      </c>
      <c r="H68" s="256" t="s">
        <v>157</v>
      </c>
      <c r="I68" s="256" t="s">
        <v>158</v>
      </c>
      <c r="J68" s="256" t="s">
        <v>159</v>
      </c>
      <c r="K68" s="256" t="s">
        <v>160</v>
      </c>
      <c r="L68" s="273" t="s">
        <v>161</v>
      </c>
      <c r="M68" s="260" t="s">
        <v>162</v>
      </c>
      <c r="N68" s="256" t="s">
        <v>163</v>
      </c>
      <c r="O68" s="256" t="s">
        <v>164</v>
      </c>
      <c r="P68" s="256" t="s">
        <v>165</v>
      </c>
      <c r="Q68" s="294" t="s">
        <v>107</v>
      </c>
    </row>
    <row r="69" spans="1:17" ht="15.75" thickBot="1" x14ac:dyDescent="0.3">
      <c r="A69" s="257"/>
      <c r="B69" s="272"/>
      <c r="C69" s="258"/>
      <c r="D69" s="258"/>
      <c r="E69" s="258"/>
      <c r="F69" s="258"/>
      <c r="G69" s="258"/>
      <c r="H69" s="258"/>
      <c r="I69" s="258"/>
      <c r="J69" s="258"/>
      <c r="K69" s="258"/>
      <c r="L69" s="274"/>
      <c r="M69" s="257"/>
      <c r="N69" s="258"/>
      <c r="O69" s="258"/>
      <c r="P69" s="258"/>
      <c r="Q69" s="306"/>
    </row>
    <row r="70" spans="1:17" x14ac:dyDescent="0.25">
      <c r="A70" s="260" t="s">
        <v>226</v>
      </c>
      <c r="B70" s="256"/>
      <c r="C70" s="367">
        <f>'Project Pro Forma'!$E$98</f>
        <v>6.5000000000000002E-2</v>
      </c>
      <c r="D70" s="367">
        <f>'Project Pro Forma'!$E$98</f>
        <v>6.5000000000000002E-2</v>
      </c>
      <c r="E70" s="367">
        <f>'Project Pro Forma'!$E$98</f>
        <v>6.5000000000000002E-2</v>
      </c>
      <c r="F70" s="367">
        <f>'Project Pro Forma'!$E$98</f>
        <v>6.5000000000000002E-2</v>
      </c>
      <c r="G70" s="367">
        <f>'Project Pro Forma'!$E$98</f>
        <v>6.5000000000000002E-2</v>
      </c>
      <c r="H70" s="368">
        <f>G70+0.25%</f>
        <v>6.7500000000000004E-2</v>
      </c>
      <c r="I70" s="368">
        <f>$H$70</f>
        <v>6.7500000000000004E-2</v>
      </c>
      <c r="J70" s="368">
        <f t="shared" ref="J70:L70" si="18">$H$70</f>
        <v>6.7500000000000004E-2</v>
      </c>
      <c r="K70" s="368">
        <f t="shared" si="18"/>
        <v>6.7500000000000004E-2</v>
      </c>
      <c r="L70" s="368">
        <f t="shared" si="18"/>
        <v>6.7500000000000004E-2</v>
      </c>
      <c r="M70" s="369">
        <f>L70+0.25%</f>
        <v>7.0000000000000007E-2</v>
      </c>
      <c r="N70" s="370">
        <f>$M$70</f>
        <v>7.0000000000000007E-2</v>
      </c>
      <c r="O70" s="370">
        <f t="shared" ref="O70:Q70" si="19">$M$70</f>
        <v>7.0000000000000007E-2</v>
      </c>
      <c r="P70" s="370">
        <f t="shared" si="19"/>
        <v>7.0000000000000007E-2</v>
      </c>
      <c r="Q70" s="371">
        <f t="shared" si="19"/>
        <v>7.0000000000000007E-2</v>
      </c>
    </row>
    <row r="71" spans="1:17" ht="15.75" hidden="1" thickBot="1" x14ac:dyDescent="0.3">
      <c r="A71" s="261" t="s">
        <v>100</v>
      </c>
      <c r="B71" s="309"/>
      <c r="C71" s="357">
        <f t="shared" ref="C71:Q71" si="20">C38</f>
        <v>0</v>
      </c>
      <c r="D71" s="357">
        <f t="shared" si="20"/>
        <v>0</v>
      </c>
      <c r="E71" s="357">
        <f t="shared" si="20"/>
        <v>0</v>
      </c>
      <c r="F71" s="357">
        <f t="shared" si="20"/>
        <v>0</v>
      </c>
      <c r="G71" s="357">
        <f t="shared" si="20"/>
        <v>0</v>
      </c>
      <c r="H71" s="357">
        <f t="shared" si="20"/>
        <v>0</v>
      </c>
      <c r="I71" s="357">
        <f t="shared" si="20"/>
        <v>0</v>
      </c>
      <c r="J71" s="357">
        <f t="shared" si="20"/>
        <v>0</v>
      </c>
      <c r="K71" s="357">
        <f t="shared" si="20"/>
        <v>0</v>
      </c>
      <c r="L71" s="357">
        <f t="shared" si="20"/>
        <v>0</v>
      </c>
      <c r="M71" s="357">
        <f t="shared" si="20"/>
        <v>0</v>
      </c>
      <c r="N71" s="357">
        <f t="shared" si="20"/>
        <v>0</v>
      </c>
      <c r="O71" s="357">
        <f t="shared" si="20"/>
        <v>0</v>
      </c>
      <c r="P71" s="357">
        <f t="shared" si="20"/>
        <v>0</v>
      </c>
      <c r="Q71" s="358">
        <f t="shared" si="20"/>
        <v>0</v>
      </c>
    </row>
    <row r="72" spans="1:17" ht="15.75" thickBot="1" x14ac:dyDescent="0.3">
      <c r="A72" s="353" t="s">
        <v>227</v>
      </c>
      <c r="B72" s="354"/>
      <c r="C72" s="355">
        <f>C71/C70</f>
        <v>0</v>
      </c>
      <c r="D72" s="355">
        <f t="shared" ref="D72:Q72" si="21">D71/D70</f>
        <v>0</v>
      </c>
      <c r="E72" s="355">
        <f t="shared" si="21"/>
        <v>0</v>
      </c>
      <c r="F72" s="355">
        <f t="shared" si="21"/>
        <v>0</v>
      </c>
      <c r="G72" s="355">
        <f t="shared" si="21"/>
        <v>0</v>
      </c>
      <c r="H72" s="355">
        <f t="shared" si="21"/>
        <v>0</v>
      </c>
      <c r="I72" s="355">
        <f t="shared" si="21"/>
        <v>0</v>
      </c>
      <c r="J72" s="355">
        <f t="shared" si="21"/>
        <v>0</v>
      </c>
      <c r="K72" s="355">
        <f t="shared" si="21"/>
        <v>0</v>
      </c>
      <c r="L72" s="355">
        <f t="shared" si="21"/>
        <v>0</v>
      </c>
      <c r="M72" s="355">
        <f t="shared" si="21"/>
        <v>0</v>
      </c>
      <c r="N72" s="355">
        <f t="shared" si="21"/>
        <v>0</v>
      </c>
      <c r="O72" s="355">
        <f t="shared" si="21"/>
        <v>0</v>
      </c>
      <c r="P72" s="355">
        <f t="shared" si="21"/>
        <v>0</v>
      </c>
      <c r="Q72" s="356">
        <f t="shared" si="21"/>
        <v>0</v>
      </c>
    </row>
    <row r="73" spans="1:17" ht="15.75" thickBot="1" x14ac:dyDescent="0.3">
      <c r="A73" s="310"/>
    </row>
    <row r="74" spans="1:17" x14ac:dyDescent="0.25">
      <c r="A74" s="260" t="s">
        <v>205</v>
      </c>
      <c r="B74" s="270"/>
      <c r="C74" s="259" t="e">
        <f>C36/'Project Pro Forma'!$D$15</f>
        <v>#DIV/0!</v>
      </c>
      <c r="D74" s="259" t="e">
        <f>D36/'Project Pro Forma'!$D$15</f>
        <v>#DIV/0!</v>
      </c>
      <c r="E74" s="259" t="e">
        <f>E36/'Project Pro Forma'!$D$15</f>
        <v>#DIV/0!</v>
      </c>
      <c r="F74" s="259" t="e">
        <f>F36/'Project Pro Forma'!$D$15</f>
        <v>#DIV/0!</v>
      </c>
      <c r="G74" s="259" t="e">
        <f>G36/'Project Pro Forma'!$D$15</f>
        <v>#DIV/0!</v>
      </c>
      <c r="H74" s="259" t="e">
        <f>H36/'Project Pro Forma'!$D$15</f>
        <v>#DIV/0!</v>
      </c>
      <c r="I74" s="259" t="e">
        <f>I36/'Project Pro Forma'!$D$15</f>
        <v>#DIV/0!</v>
      </c>
      <c r="J74" s="259" t="e">
        <f>J36/'Project Pro Forma'!$D$15</f>
        <v>#DIV/0!</v>
      </c>
      <c r="K74" s="259" t="e">
        <f>K36/'Project Pro Forma'!$D$15</f>
        <v>#DIV/0!</v>
      </c>
      <c r="L74" s="259" t="e">
        <f>L36/'Project Pro Forma'!$D$15</f>
        <v>#DIV/0!</v>
      </c>
      <c r="M74" s="259" t="e">
        <f>M36/'Project Pro Forma'!$D$15</f>
        <v>#DIV/0!</v>
      </c>
      <c r="N74" s="259" t="e">
        <f>N36/'Project Pro Forma'!$D$15</f>
        <v>#DIV/0!</v>
      </c>
      <c r="O74" s="259" t="e">
        <f>O36/'Project Pro Forma'!$D$15</f>
        <v>#DIV/0!</v>
      </c>
      <c r="P74" s="259" t="e">
        <f>P36/'Project Pro Forma'!$D$15</f>
        <v>#DIV/0!</v>
      </c>
      <c r="Q74" s="291" t="e">
        <f>Q36/'Project Pro Forma'!$D$15</f>
        <v>#DIV/0!</v>
      </c>
    </row>
    <row r="75" spans="1:17" x14ac:dyDescent="0.25">
      <c r="A75" s="275" t="s">
        <v>206</v>
      </c>
      <c r="B75" s="276"/>
      <c r="C75" s="277" t="e">
        <f>'Cash Flow-Metrics'!C36/'Cash Flow-Metrics'!C24</f>
        <v>#DIV/0!</v>
      </c>
      <c r="D75" s="277" t="e">
        <f>'Cash Flow-Metrics'!D36/'Cash Flow-Metrics'!D24</f>
        <v>#DIV/0!</v>
      </c>
      <c r="E75" s="277" t="e">
        <f>'Cash Flow-Metrics'!E36/'Cash Flow-Metrics'!E24</f>
        <v>#DIV/0!</v>
      </c>
      <c r="F75" s="277" t="e">
        <f>'Cash Flow-Metrics'!F36/'Cash Flow-Metrics'!F24</f>
        <v>#DIV/0!</v>
      </c>
      <c r="G75" s="277" t="e">
        <f>'Cash Flow-Metrics'!G36/'Cash Flow-Metrics'!G24</f>
        <v>#DIV/0!</v>
      </c>
      <c r="H75" s="277" t="e">
        <f>'Cash Flow-Metrics'!H36/'Cash Flow-Metrics'!H24</f>
        <v>#DIV/0!</v>
      </c>
      <c r="I75" s="277" t="e">
        <f>'Cash Flow-Metrics'!I36/'Cash Flow-Metrics'!I24</f>
        <v>#DIV/0!</v>
      </c>
      <c r="J75" s="277" t="e">
        <f>'Cash Flow-Metrics'!J36/'Cash Flow-Metrics'!J24</f>
        <v>#DIV/0!</v>
      </c>
      <c r="K75" s="277" t="e">
        <f>'Cash Flow-Metrics'!K36/'Cash Flow-Metrics'!K24</f>
        <v>#DIV/0!</v>
      </c>
      <c r="L75" s="277" t="e">
        <f>'Cash Flow-Metrics'!L36/'Cash Flow-Metrics'!L24</f>
        <v>#DIV/0!</v>
      </c>
      <c r="M75" s="277" t="e">
        <f>'Cash Flow-Metrics'!M36/'Cash Flow-Metrics'!M24</f>
        <v>#DIV/0!</v>
      </c>
      <c r="N75" s="277" t="e">
        <f>'Cash Flow-Metrics'!N36/'Cash Flow-Metrics'!N24</f>
        <v>#DIV/0!</v>
      </c>
      <c r="O75" s="277" t="e">
        <f>'Cash Flow-Metrics'!O36/'Cash Flow-Metrics'!O24</f>
        <v>#DIV/0!</v>
      </c>
      <c r="P75" s="277" t="e">
        <f>'Cash Flow-Metrics'!P36/'Cash Flow-Metrics'!P24</f>
        <v>#DIV/0!</v>
      </c>
      <c r="Q75" s="292" t="e">
        <f>'Cash Flow-Metrics'!Q36/'Cash Flow-Metrics'!Q24</f>
        <v>#DIV/0!</v>
      </c>
    </row>
    <row r="76" spans="1:17" ht="15.75" thickBot="1" x14ac:dyDescent="0.3">
      <c r="A76" s="305" t="s">
        <v>208</v>
      </c>
      <c r="B76" s="232"/>
      <c r="C76" s="284" t="e">
        <f>C36/'Project Pro Forma'!C53</f>
        <v>#DIV/0!</v>
      </c>
      <c r="D76" s="284" t="e">
        <f>D36/'Project Pro Forma'!C53</f>
        <v>#DIV/0!</v>
      </c>
      <c r="E76" s="284" t="e">
        <f>E36/'Project Pro Forma'!C53</f>
        <v>#DIV/0!</v>
      </c>
      <c r="F76" s="284" t="e">
        <f>F36/'Project Pro Forma'!C53</f>
        <v>#DIV/0!</v>
      </c>
      <c r="G76" s="284" t="e">
        <f>G36/'Project Pro Forma'!C53</f>
        <v>#DIV/0!</v>
      </c>
      <c r="H76" s="284" t="e">
        <f>H36/'Project Pro Forma'!C53</f>
        <v>#DIV/0!</v>
      </c>
      <c r="I76" s="284" t="e">
        <f>I36/'Project Pro Forma'!C53</f>
        <v>#DIV/0!</v>
      </c>
      <c r="J76" s="293" t="e">
        <f>J36/'Project Pro Forma'!C53</f>
        <v>#DIV/0!</v>
      </c>
      <c r="K76" s="284" t="e">
        <f>K36/'Project Pro Forma'!C53</f>
        <v>#DIV/0!</v>
      </c>
      <c r="L76" s="284" t="e">
        <f>L36/'Project Pro Forma'!C53</f>
        <v>#DIV/0!</v>
      </c>
      <c r="M76" s="284" t="e">
        <f>M36/'Project Pro Forma'!C53</f>
        <v>#DIV/0!</v>
      </c>
      <c r="N76" s="284" t="e">
        <f>N36/'Project Pro Forma'!C53</f>
        <v>#DIV/0!</v>
      </c>
      <c r="O76" s="284" t="e">
        <f>O36/'Project Pro Forma'!C53</f>
        <v>#DIV/0!</v>
      </c>
      <c r="P76" s="284" t="e">
        <f>P36/'Project Pro Forma'!C53</f>
        <v>#DIV/0!</v>
      </c>
      <c r="Q76" s="290" t="e">
        <f>Q36/'Project Pro Forma'!C53</f>
        <v>#DIV/0!</v>
      </c>
    </row>
    <row r="77" spans="1:17" ht="15.75" thickBot="1" x14ac:dyDescent="0.3">
      <c r="A77" s="295"/>
      <c r="B77" s="296"/>
      <c r="C77" s="296"/>
      <c r="D77" s="320"/>
      <c r="E77" s="320"/>
      <c r="F77" s="320"/>
      <c r="G77" s="320"/>
      <c r="H77" s="320"/>
      <c r="I77" s="320"/>
      <c r="J77" s="320"/>
      <c r="K77" s="320"/>
      <c r="L77" s="320"/>
      <c r="M77" s="320"/>
      <c r="N77" s="320"/>
      <c r="O77" s="320"/>
      <c r="P77" s="320"/>
      <c r="Q77" s="320"/>
    </row>
    <row r="78" spans="1:17" x14ac:dyDescent="0.25">
      <c r="A78" s="260" t="s">
        <v>197</v>
      </c>
      <c r="B78" s="349"/>
      <c r="C78" s="350" t="e">
        <f>C72/'Project Pro Forma'!C53</f>
        <v>#DIV/0!</v>
      </c>
    </row>
    <row r="79" spans="1:17" ht="15.75" thickBot="1" x14ac:dyDescent="0.3">
      <c r="A79" s="261" t="s">
        <v>198</v>
      </c>
      <c r="B79" s="351"/>
      <c r="C79" s="352" t="e">
        <f>C72/'Project Pro Forma'!D15</f>
        <v>#DIV/0!</v>
      </c>
    </row>
    <row r="80" spans="1:17" ht="15.75" thickBot="1" x14ac:dyDescent="0.3">
      <c r="A80" s="295"/>
      <c r="B80" s="296"/>
      <c r="C80" s="296"/>
      <c r="D80" s="308"/>
      <c r="E80" s="308"/>
      <c r="F80" s="308"/>
      <c r="G80" s="308"/>
      <c r="H80" s="308"/>
      <c r="I80" s="308"/>
      <c r="J80" s="308"/>
      <c r="K80" s="308"/>
      <c r="L80" s="308"/>
      <c r="M80" s="308"/>
      <c r="N80" s="308"/>
      <c r="O80" s="308"/>
      <c r="P80" s="308"/>
      <c r="Q80" s="308"/>
    </row>
    <row r="81" spans="1:17" x14ac:dyDescent="0.25">
      <c r="A81" s="255" t="s">
        <v>209</v>
      </c>
      <c r="B81" s="285"/>
      <c r="C81" s="311">
        <f>VLOOKUP(C$8,'Amortization Schedule'!$C:$I,7,FALSE)</f>
        <v>0</v>
      </c>
      <c r="D81" s="311">
        <f>VLOOKUP(D$8,'Amortization Schedule'!$C:$I,7,FALSE)</f>
        <v>0</v>
      </c>
      <c r="E81" s="311">
        <f>VLOOKUP(E$8,'Amortization Schedule'!$C:$I,7,FALSE)</f>
        <v>0</v>
      </c>
      <c r="F81" s="311">
        <f>VLOOKUP(F$8,'Amortization Schedule'!$C:$I,7,FALSE)</f>
        <v>0</v>
      </c>
      <c r="G81" s="311">
        <f>VLOOKUP(G$8,'Amortization Schedule'!$C:$I,7,FALSE)</f>
        <v>0</v>
      </c>
      <c r="H81" s="311">
        <f>VLOOKUP(H$8,'Amortization Schedule'!$C:$I,7,FALSE)</f>
        <v>0</v>
      </c>
      <c r="I81" s="311">
        <f>VLOOKUP(I$8,'Amortization Schedule'!$C:$I,7,FALSE)</f>
        <v>0</v>
      </c>
      <c r="J81" s="311">
        <f>VLOOKUP(J$8,'Amortization Schedule'!$C:$I,7,FALSE)</f>
        <v>0</v>
      </c>
      <c r="K81" s="311">
        <f>VLOOKUP(K$8,'Amortization Schedule'!$C:$I,7,FALSE)</f>
        <v>0</v>
      </c>
      <c r="L81" s="311">
        <f>VLOOKUP(L$8,'Amortization Schedule'!$C:$I,7,FALSE)</f>
        <v>0</v>
      </c>
      <c r="M81" s="311">
        <f>VLOOKUP(M$8,'Amortization Schedule'!$C:$I,7,FALSE)</f>
        <v>0</v>
      </c>
      <c r="N81" s="311">
        <f>VLOOKUP(N$8,'Amortization Schedule'!$C:$I,7,FALSE)</f>
        <v>0</v>
      </c>
      <c r="O81" s="311">
        <f>VLOOKUP(O$8,'Amortization Schedule'!$C:$I,7,FALSE)</f>
        <v>0</v>
      </c>
      <c r="P81" s="311">
        <f>VLOOKUP(P$8,'Amortization Schedule'!$C:$I,7,FALSE)</f>
        <v>0</v>
      </c>
      <c r="Q81" s="312">
        <f>VLOOKUP(Q$8,'Amortization Schedule'!$C:$I,7,FALSE)</f>
        <v>0</v>
      </c>
    </row>
    <row r="82" spans="1:17" x14ac:dyDescent="0.25">
      <c r="A82" s="286" t="s">
        <v>210</v>
      </c>
      <c r="B82" s="165"/>
      <c r="C82" s="313">
        <f>VLOOKUP(C$8,'Amortization Schedule'!$M:$S,7,FALSE)</f>
        <v>0</v>
      </c>
      <c r="D82" s="313">
        <f>VLOOKUP(D$8,'Amortization Schedule'!$M:$S,7,FALSE)</f>
        <v>0</v>
      </c>
      <c r="E82" s="313">
        <f>VLOOKUP(E$8,'Amortization Schedule'!$M:$S,7,FALSE)</f>
        <v>0</v>
      </c>
      <c r="F82" s="313">
        <f>VLOOKUP(F$8,'Amortization Schedule'!$M:$S,7,FALSE)</f>
        <v>0</v>
      </c>
      <c r="G82" s="313">
        <f>VLOOKUP(G$8,'Amortization Schedule'!$M:$S,7,FALSE)</f>
        <v>0</v>
      </c>
      <c r="H82" s="313">
        <f>VLOOKUP(H$8,'Amortization Schedule'!$M:$S,7,FALSE)</f>
        <v>0</v>
      </c>
      <c r="I82" s="313">
        <f>VLOOKUP(I$8,'Amortization Schedule'!$M:$S,7,FALSE)</f>
        <v>0</v>
      </c>
      <c r="J82" s="313">
        <f>VLOOKUP(J$8,'Amortization Schedule'!$M:$S,7,FALSE)</f>
        <v>0</v>
      </c>
      <c r="K82" s="313">
        <f>VLOOKUP(K$8,'Amortization Schedule'!$M:$S,7,FALSE)</f>
        <v>0</v>
      </c>
      <c r="L82" s="313">
        <f>VLOOKUP(L$8,'Amortization Schedule'!$M:$S,7,FALSE)</f>
        <v>0</v>
      </c>
      <c r="M82" s="313">
        <f>VLOOKUP(M$8,'Amortization Schedule'!$M:$S,7,FALSE)</f>
        <v>0</v>
      </c>
      <c r="N82" s="313">
        <f>VLOOKUP(N$8,'Amortization Schedule'!$M:$S,7,FALSE)</f>
        <v>0</v>
      </c>
      <c r="O82" s="313">
        <f>VLOOKUP(O$8,'Amortization Schedule'!$M:$S,7,FALSE)</f>
        <v>0</v>
      </c>
      <c r="P82" s="313">
        <f>VLOOKUP(P$8,'Amortization Schedule'!$M:$S,7,FALSE)</f>
        <v>0</v>
      </c>
      <c r="Q82" s="314">
        <f>VLOOKUP(Q$8,'Amortization Schedule'!$M:$S,7,FALSE)</f>
        <v>0</v>
      </c>
    </row>
    <row r="83" spans="1:17" x14ac:dyDescent="0.25">
      <c r="A83" s="286" t="s">
        <v>211</v>
      </c>
      <c r="B83" s="165"/>
      <c r="C83" s="313">
        <f>'Project Pro Forma'!$E$23</f>
        <v>0</v>
      </c>
      <c r="D83" s="313">
        <f>'Project Pro Forma'!$E$23</f>
        <v>0</v>
      </c>
      <c r="E83" s="313">
        <f>'Project Pro Forma'!$E$23</f>
        <v>0</v>
      </c>
      <c r="F83" s="313">
        <f>'Project Pro Forma'!$E$23</f>
        <v>0</v>
      </c>
      <c r="G83" s="313">
        <f>'Project Pro Forma'!$E$23</f>
        <v>0</v>
      </c>
      <c r="H83" s="313">
        <f>'Project Pro Forma'!$E$23</f>
        <v>0</v>
      </c>
      <c r="I83" s="313">
        <f>'Project Pro Forma'!$E$23</f>
        <v>0</v>
      </c>
      <c r="J83" s="313">
        <f>'Project Pro Forma'!$E$23</f>
        <v>0</v>
      </c>
      <c r="K83" s="313">
        <f>'Project Pro Forma'!$E$23</f>
        <v>0</v>
      </c>
      <c r="L83" s="313">
        <f>'Project Pro Forma'!$E$23</f>
        <v>0</v>
      </c>
      <c r="M83" s="313">
        <f>'Project Pro Forma'!$E$23</f>
        <v>0</v>
      </c>
      <c r="N83" s="313">
        <f>'Project Pro Forma'!$E$23</f>
        <v>0</v>
      </c>
      <c r="O83" s="313">
        <f>'Project Pro Forma'!$E$23</f>
        <v>0</v>
      </c>
      <c r="P83" s="313">
        <f>'Project Pro Forma'!$E$23</f>
        <v>0</v>
      </c>
      <c r="Q83" s="314">
        <f>'Project Pro Forma'!$E$23</f>
        <v>0</v>
      </c>
    </row>
    <row r="84" spans="1:17" x14ac:dyDescent="0.25">
      <c r="A84" s="257" t="s">
        <v>228</v>
      </c>
      <c r="B84" s="258"/>
      <c r="C84" s="315"/>
      <c r="D84" s="315"/>
      <c r="E84" s="315"/>
      <c r="F84" s="315"/>
      <c r="G84" s="315"/>
      <c r="H84" s="315"/>
      <c r="I84" s="315"/>
      <c r="J84" s="315"/>
      <c r="K84" s="315"/>
      <c r="L84" s="315"/>
      <c r="M84" s="315"/>
      <c r="N84" s="315"/>
      <c r="O84" s="315"/>
      <c r="P84" s="315"/>
      <c r="Q84" s="316"/>
    </row>
    <row r="85" spans="1:17" ht="15.75" thickBot="1" x14ac:dyDescent="0.3">
      <c r="A85" s="287" t="s">
        <v>212</v>
      </c>
      <c r="B85" s="232"/>
      <c r="C85" s="317">
        <f>SUM(C81:C83)</f>
        <v>0</v>
      </c>
      <c r="D85" s="317">
        <f t="shared" ref="D85:Q85" si="22">SUM(D81:D83)</f>
        <v>0</v>
      </c>
      <c r="E85" s="317">
        <f t="shared" si="22"/>
        <v>0</v>
      </c>
      <c r="F85" s="317">
        <f t="shared" si="22"/>
        <v>0</v>
      </c>
      <c r="G85" s="317">
        <f t="shared" si="22"/>
        <v>0</v>
      </c>
      <c r="H85" s="317">
        <f t="shared" si="22"/>
        <v>0</v>
      </c>
      <c r="I85" s="317">
        <f t="shared" si="22"/>
        <v>0</v>
      </c>
      <c r="J85" s="317">
        <f t="shared" si="22"/>
        <v>0</v>
      </c>
      <c r="K85" s="317">
        <f t="shared" si="22"/>
        <v>0</v>
      </c>
      <c r="L85" s="317">
        <f t="shared" si="22"/>
        <v>0</v>
      </c>
      <c r="M85" s="317">
        <f t="shared" si="22"/>
        <v>0</v>
      </c>
      <c r="N85" s="317">
        <f t="shared" si="22"/>
        <v>0</v>
      </c>
      <c r="O85" s="317">
        <f t="shared" si="22"/>
        <v>0</v>
      </c>
      <c r="P85" s="317">
        <f t="shared" si="22"/>
        <v>0</v>
      </c>
      <c r="Q85" s="318">
        <f t="shared" si="22"/>
        <v>0</v>
      </c>
    </row>
    <row r="86" spans="1:17" ht="15.75" thickBot="1" x14ac:dyDescent="0.3">
      <c r="A86" s="319"/>
      <c r="B86" s="320"/>
      <c r="C86" s="320"/>
      <c r="D86" s="320"/>
      <c r="E86" s="320"/>
      <c r="F86" s="320"/>
      <c r="G86" s="320"/>
      <c r="H86" s="320"/>
      <c r="I86" s="320"/>
      <c r="J86" s="320"/>
      <c r="K86" s="320"/>
      <c r="L86" s="320"/>
      <c r="M86" s="320"/>
      <c r="N86" s="320"/>
      <c r="O86" s="320"/>
      <c r="P86" s="320"/>
      <c r="Q86" s="320"/>
    </row>
    <row r="87" spans="1:17" x14ac:dyDescent="0.25">
      <c r="A87" s="255" t="s">
        <v>247</v>
      </c>
      <c r="B87" s="285"/>
      <c r="C87" s="288" t="e">
        <f t="shared" ref="C87:Q87" si="23">C85/C72</f>
        <v>#DIV/0!</v>
      </c>
      <c r="D87" s="288" t="e">
        <f t="shared" si="23"/>
        <v>#DIV/0!</v>
      </c>
      <c r="E87" s="288" t="e">
        <f t="shared" si="23"/>
        <v>#DIV/0!</v>
      </c>
      <c r="F87" s="288" t="e">
        <f t="shared" si="23"/>
        <v>#DIV/0!</v>
      </c>
      <c r="G87" s="288" t="e">
        <f t="shared" si="23"/>
        <v>#DIV/0!</v>
      </c>
      <c r="H87" s="288" t="e">
        <f t="shared" si="23"/>
        <v>#DIV/0!</v>
      </c>
      <c r="I87" s="288" t="e">
        <f t="shared" si="23"/>
        <v>#DIV/0!</v>
      </c>
      <c r="J87" s="288" t="e">
        <f t="shared" si="23"/>
        <v>#DIV/0!</v>
      </c>
      <c r="K87" s="288" t="e">
        <f t="shared" si="23"/>
        <v>#DIV/0!</v>
      </c>
      <c r="L87" s="288" t="e">
        <f t="shared" si="23"/>
        <v>#DIV/0!</v>
      </c>
      <c r="M87" s="288" t="e">
        <f t="shared" si="23"/>
        <v>#DIV/0!</v>
      </c>
      <c r="N87" s="288" t="e">
        <f t="shared" si="23"/>
        <v>#DIV/0!</v>
      </c>
      <c r="O87" s="288" t="e">
        <f t="shared" si="23"/>
        <v>#DIV/0!</v>
      </c>
      <c r="P87" s="288" t="e">
        <f t="shared" si="23"/>
        <v>#DIV/0!</v>
      </c>
      <c r="Q87" s="289" t="e">
        <f t="shared" si="23"/>
        <v>#DIV/0!</v>
      </c>
    </row>
    <row r="88" spans="1:17" x14ac:dyDescent="0.25">
      <c r="A88" s="324" t="s">
        <v>248</v>
      </c>
      <c r="B88" s="328"/>
      <c r="C88" s="329" t="e">
        <f t="shared" ref="C88:Q88" si="24">SUM(C81:C82)/C72</f>
        <v>#DIV/0!</v>
      </c>
      <c r="D88" s="329" t="e">
        <f t="shared" si="24"/>
        <v>#DIV/0!</v>
      </c>
      <c r="E88" s="329" t="e">
        <f t="shared" si="24"/>
        <v>#DIV/0!</v>
      </c>
      <c r="F88" s="329" t="e">
        <f t="shared" si="24"/>
        <v>#DIV/0!</v>
      </c>
      <c r="G88" s="329" t="e">
        <f t="shared" si="24"/>
        <v>#DIV/0!</v>
      </c>
      <c r="H88" s="329" t="e">
        <f t="shared" si="24"/>
        <v>#DIV/0!</v>
      </c>
      <c r="I88" s="329" t="e">
        <f t="shared" si="24"/>
        <v>#DIV/0!</v>
      </c>
      <c r="J88" s="329" t="e">
        <f t="shared" si="24"/>
        <v>#DIV/0!</v>
      </c>
      <c r="K88" s="329" t="e">
        <f t="shared" si="24"/>
        <v>#DIV/0!</v>
      </c>
      <c r="L88" s="329" t="e">
        <f t="shared" si="24"/>
        <v>#DIV/0!</v>
      </c>
      <c r="M88" s="329" t="e">
        <f t="shared" si="24"/>
        <v>#DIV/0!</v>
      </c>
      <c r="N88" s="329" t="e">
        <f t="shared" si="24"/>
        <v>#DIV/0!</v>
      </c>
      <c r="O88" s="329" t="e">
        <f t="shared" si="24"/>
        <v>#DIV/0!</v>
      </c>
      <c r="P88" s="329" t="e">
        <f t="shared" si="24"/>
        <v>#DIV/0!</v>
      </c>
      <c r="Q88" s="330" t="e">
        <f t="shared" si="24"/>
        <v>#DIV/0!</v>
      </c>
    </row>
    <row r="89" spans="1:17" x14ac:dyDescent="0.25">
      <c r="A89" s="286" t="s">
        <v>214</v>
      </c>
      <c r="B89" s="278"/>
      <c r="C89" s="313">
        <f t="shared" ref="C89:Q89" si="25">C72-C85</f>
        <v>0</v>
      </c>
      <c r="D89" s="313">
        <f t="shared" si="25"/>
        <v>0</v>
      </c>
      <c r="E89" s="313">
        <f t="shared" si="25"/>
        <v>0</v>
      </c>
      <c r="F89" s="313">
        <f t="shared" si="25"/>
        <v>0</v>
      </c>
      <c r="G89" s="313">
        <f t="shared" si="25"/>
        <v>0</v>
      </c>
      <c r="H89" s="313">
        <f t="shared" si="25"/>
        <v>0</v>
      </c>
      <c r="I89" s="313">
        <f t="shared" si="25"/>
        <v>0</v>
      </c>
      <c r="J89" s="313">
        <f t="shared" si="25"/>
        <v>0</v>
      </c>
      <c r="K89" s="313">
        <f t="shared" si="25"/>
        <v>0</v>
      </c>
      <c r="L89" s="313">
        <f t="shared" si="25"/>
        <v>0</v>
      </c>
      <c r="M89" s="313">
        <f t="shared" si="25"/>
        <v>0</v>
      </c>
      <c r="N89" s="313">
        <f t="shared" si="25"/>
        <v>0</v>
      </c>
      <c r="O89" s="313">
        <f t="shared" si="25"/>
        <v>0</v>
      </c>
      <c r="P89" s="313">
        <f t="shared" si="25"/>
        <v>0</v>
      </c>
      <c r="Q89" s="314">
        <f t="shared" si="25"/>
        <v>0</v>
      </c>
    </row>
    <row r="90" spans="1:17" ht="15.75" thickBot="1" x14ac:dyDescent="0.3">
      <c r="A90" s="257" t="s">
        <v>229</v>
      </c>
      <c r="B90" s="258"/>
      <c r="C90" s="362">
        <f>-'Project Pro Forma'!$E$38</f>
        <v>-30000</v>
      </c>
      <c r="D90" s="362">
        <f>-'Project Pro Forma'!$E$38</f>
        <v>-30000</v>
      </c>
      <c r="E90" s="362">
        <f>-'Project Pro Forma'!$E$38</f>
        <v>-30000</v>
      </c>
      <c r="F90" s="362">
        <f>-'Project Pro Forma'!$E$38</f>
        <v>-30000</v>
      </c>
      <c r="G90" s="362">
        <f>-'Project Pro Forma'!$E$38</f>
        <v>-30000</v>
      </c>
      <c r="H90" s="362">
        <f>-'Project Pro Forma'!$E$38</f>
        <v>-30000</v>
      </c>
      <c r="I90" s="362">
        <f>-'Project Pro Forma'!$E$38</f>
        <v>-30000</v>
      </c>
      <c r="J90" s="362">
        <f>-'Project Pro Forma'!$E$38</f>
        <v>-30000</v>
      </c>
      <c r="K90" s="362">
        <f>-'Project Pro Forma'!$E$38</f>
        <v>-30000</v>
      </c>
      <c r="L90" s="362">
        <f>-'Project Pro Forma'!$E$38</f>
        <v>-30000</v>
      </c>
      <c r="M90" s="362">
        <f>-'Project Pro Forma'!$E$38</f>
        <v>-30000</v>
      </c>
      <c r="N90" s="362">
        <f>-'Project Pro Forma'!$E$38</f>
        <v>-30000</v>
      </c>
      <c r="O90" s="362">
        <f>-'Project Pro Forma'!$E$38</f>
        <v>-30000</v>
      </c>
      <c r="P90" s="362">
        <f>-'Project Pro Forma'!$E$38</f>
        <v>-30000</v>
      </c>
      <c r="Q90" s="363">
        <f>-'Project Pro Forma'!$E$38</f>
        <v>-30000</v>
      </c>
    </row>
    <row r="91" spans="1:17" ht="15.75" thickBot="1" x14ac:dyDescent="0.3">
      <c r="A91" s="326" t="s">
        <v>230</v>
      </c>
      <c r="B91" s="364"/>
      <c r="C91" s="365">
        <f>SUM(C89:C90)</f>
        <v>-30000</v>
      </c>
      <c r="D91" s="365">
        <f t="shared" ref="D91:Q91" si="26">SUM(D89:D90)</f>
        <v>-30000</v>
      </c>
      <c r="E91" s="365">
        <f t="shared" si="26"/>
        <v>-30000</v>
      </c>
      <c r="F91" s="365">
        <f t="shared" si="26"/>
        <v>-30000</v>
      </c>
      <c r="G91" s="365">
        <f t="shared" si="26"/>
        <v>-30000</v>
      </c>
      <c r="H91" s="365">
        <f t="shared" si="26"/>
        <v>-30000</v>
      </c>
      <c r="I91" s="365">
        <f t="shared" si="26"/>
        <v>-30000</v>
      </c>
      <c r="J91" s="365">
        <f t="shared" si="26"/>
        <v>-30000</v>
      </c>
      <c r="K91" s="365">
        <f t="shared" si="26"/>
        <v>-30000</v>
      </c>
      <c r="L91" s="365">
        <f t="shared" si="26"/>
        <v>-30000</v>
      </c>
      <c r="M91" s="365">
        <f t="shared" si="26"/>
        <v>-30000</v>
      </c>
      <c r="N91" s="365">
        <f t="shared" si="26"/>
        <v>-30000</v>
      </c>
      <c r="O91" s="365">
        <f t="shared" si="26"/>
        <v>-30000</v>
      </c>
      <c r="P91" s="365">
        <f t="shared" si="26"/>
        <v>-30000</v>
      </c>
      <c r="Q91" s="366">
        <f t="shared" si="26"/>
        <v>-30000</v>
      </c>
    </row>
    <row r="92" spans="1:17" ht="15.75" thickBot="1" x14ac:dyDescent="0.3">
      <c r="A92" s="307"/>
      <c r="B92" s="308"/>
      <c r="C92" s="308"/>
      <c r="D92" s="308"/>
      <c r="E92" s="308"/>
      <c r="F92" s="308"/>
      <c r="G92" s="308"/>
      <c r="H92" s="308"/>
      <c r="I92" s="308"/>
      <c r="J92" s="308"/>
      <c r="K92" s="308"/>
      <c r="L92" s="308"/>
      <c r="M92" s="308"/>
      <c r="N92" s="308"/>
      <c r="O92" s="308"/>
      <c r="P92" s="308"/>
      <c r="Q92" s="308"/>
    </row>
    <row r="93" spans="1:17" ht="15.75" thickBot="1" x14ac:dyDescent="0.3">
      <c r="A93" s="262" t="s">
        <v>199</v>
      </c>
      <c r="B93" s="279"/>
      <c r="C93" s="360">
        <f>'Cash Flow-Metrics'!C49/'Project Pro Forma'!E38</f>
        <v>0</v>
      </c>
      <c r="D93" s="360">
        <f>'Cash Flow-Metrics'!D49/'Project Pro Forma'!E38</f>
        <v>0</v>
      </c>
      <c r="E93" s="360">
        <f>'Cash Flow-Metrics'!E49/'Project Pro Forma'!E38</f>
        <v>0</v>
      </c>
      <c r="F93" s="360">
        <f>'Cash Flow-Metrics'!F49/'Project Pro Forma'!E38</f>
        <v>0</v>
      </c>
      <c r="G93" s="360">
        <f>'Cash Flow-Metrics'!G49/'Project Pro Forma'!E38</f>
        <v>0</v>
      </c>
      <c r="H93" s="360">
        <f>'Cash Flow-Metrics'!H49/'Project Pro Forma'!E38</f>
        <v>0</v>
      </c>
      <c r="I93" s="360">
        <f>'Cash Flow-Metrics'!I49/'Project Pro Forma'!E38</f>
        <v>0</v>
      </c>
      <c r="J93" s="360">
        <f>'Cash Flow-Metrics'!J49/'Project Pro Forma'!E38</f>
        <v>0</v>
      </c>
      <c r="K93" s="360">
        <f>'Cash Flow-Metrics'!K49/'Project Pro Forma'!E38</f>
        <v>0</v>
      </c>
      <c r="L93" s="360">
        <f>'Cash Flow-Metrics'!L49/'Project Pro Forma'!E38</f>
        <v>0</v>
      </c>
      <c r="M93" s="360">
        <f>M49/'Project Pro Forma'!E38</f>
        <v>0</v>
      </c>
      <c r="N93" s="360">
        <f>N49/'Project Pro Forma'!E38</f>
        <v>0</v>
      </c>
      <c r="O93" s="360">
        <f>O49/'Project Pro Forma'!E38</f>
        <v>0</v>
      </c>
      <c r="P93" s="360">
        <f>P49/'Project Pro Forma'!E38</f>
        <v>0</v>
      </c>
      <c r="Q93" s="361">
        <f>Q49/'Project Pro Forma'!E38</f>
        <v>0</v>
      </c>
    </row>
    <row r="94" spans="1:17" ht="15.75" thickBot="1" x14ac:dyDescent="0.3">
      <c r="A94" s="310"/>
    </row>
    <row r="95" spans="1:17" ht="15.75" thickBot="1" x14ac:dyDescent="0.3">
      <c r="A95" s="326" t="s">
        <v>237</v>
      </c>
      <c r="B95" s="325" t="e">
        <f>IRR(B101:Q101)</f>
        <v>#NUM!</v>
      </c>
    </row>
    <row r="96" spans="1:17" ht="15.75" thickBot="1" x14ac:dyDescent="0.3">
      <c r="A96" s="324" t="s">
        <v>231</v>
      </c>
      <c r="B96" s="332">
        <f>-'Project Pro Forma'!E38</f>
        <v>-30000</v>
      </c>
      <c r="C96" s="310"/>
    </row>
    <row r="97" spans="1:17" x14ac:dyDescent="0.25">
      <c r="A97" s="286" t="s">
        <v>232</v>
      </c>
      <c r="B97" s="341"/>
      <c r="C97" s="340">
        <f t="shared" ref="C97:Q97" si="27">C49</f>
        <v>0</v>
      </c>
      <c r="D97" s="336">
        <f t="shared" si="27"/>
        <v>0</v>
      </c>
      <c r="E97" s="336">
        <f t="shared" si="27"/>
        <v>0</v>
      </c>
      <c r="F97" s="336">
        <f t="shared" si="27"/>
        <v>0</v>
      </c>
      <c r="G97" s="336">
        <f t="shared" si="27"/>
        <v>0</v>
      </c>
      <c r="H97" s="336">
        <f t="shared" si="27"/>
        <v>0</v>
      </c>
      <c r="I97" s="336">
        <f t="shared" si="27"/>
        <v>0</v>
      </c>
      <c r="J97" s="336">
        <f t="shared" si="27"/>
        <v>0</v>
      </c>
      <c r="K97" s="336">
        <f t="shared" si="27"/>
        <v>0</v>
      </c>
      <c r="L97" s="336">
        <f t="shared" si="27"/>
        <v>0</v>
      </c>
      <c r="M97" s="336">
        <f t="shared" si="27"/>
        <v>0</v>
      </c>
      <c r="N97" s="336">
        <f t="shared" si="27"/>
        <v>0</v>
      </c>
      <c r="O97" s="336">
        <f t="shared" si="27"/>
        <v>0</v>
      </c>
      <c r="P97" s="336">
        <f t="shared" si="27"/>
        <v>0</v>
      </c>
      <c r="Q97" s="337">
        <f t="shared" si="27"/>
        <v>0</v>
      </c>
    </row>
    <row r="98" spans="1:17" x14ac:dyDescent="0.25">
      <c r="A98" s="286" t="s">
        <v>233</v>
      </c>
      <c r="B98" s="348"/>
      <c r="C98" s="331"/>
      <c r="D98" s="331"/>
      <c r="E98" s="331"/>
      <c r="F98" s="331"/>
      <c r="G98" s="331"/>
      <c r="H98" s="331"/>
      <c r="I98" s="331"/>
      <c r="J98" s="331"/>
      <c r="K98" s="331"/>
      <c r="L98" s="331"/>
      <c r="M98" s="331"/>
      <c r="N98" s="331"/>
      <c r="O98" s="331"/>
      <c r="P98" s="331"/>
      <c r="Q98" s="321">
        <f>Q72</f>
        <v>0</v>
      </c>
    </row>
    <row r="99" spans="1:17" x14ac:dyDescent="0.25">
      <c r="A99" s="286" t="s">
        <v>234</v>
      </c>
      <c r="B99" s="331"/>
      <c r="C99" s="331"/>
      <c r="D99" s="331"/>
      <c r="E99" s="331"/>
      <c r="F99" s="331"/>
      <c r="G99" s="331"/>
      <c r="H99" s="331"/>
      <c r="I99" s="331"/>
      <c r="J99" s="331"/>
      <c r="K99" s="331"/>
      <c r="L99" s="331"/>
      <c r="M99" s="331"/>
      <c r="N99" s="331"/>
      <c r="O99" s="331"/>
      <c r="P99" s="331"/>
      <c r="Q99" s="321">
        <f>-Q85</f>
        <v>0</v>
      </c>
    </row>
    <row r="100" spans="1:17" x14ac:dyDescent="0.25">
      <c r="A100" s="286" t="s">
        <v>235</v>
      </c>
      <c r="B100" s="331"/>
      <c r="C100" s="339"/>
      <c r="D100" s="331"/>
      <c r="E100" s="331"/>
      <c r="F100" s="331"/>
      <c r="G100" s="331"/>
      <c r="H100" s="331"/>
      <c r="I100" s="331"/>
      <c r="J100" s="331"/>
      <c r="K100" s="331"/>
      <c r="L100" s="331"/>
      <c r="M100" s="331"/>
      <c r="N100" s="331"/>
      <c r="O100" s="331"/>
      <c r="P100" s="331"/>
      <c r="Q100" s="321">
        <f>-5%*Q98</f>
        <v>0</v>
      </c>
    </row>
    <row r="101" spans="1:17" ht="15.75" thickBot="1" x14ac:dyDescent="0.3">
      <c r="A101" s="287" t="s">
        <v>236</v>
      </c>
      <c r="B101" s="335">
        <f t="shared" ref="B101:Q101" si="28">SUM(B96:B100)</f>
        <v>-30000</v>
      </c>
      <c r="C101" s="338">
        <f t="shared" si="28"/>
        <v>0</v>
      </c>
      <c r="D101" s="322">
        <f t="shared" si="28"/>
        <v>0</v>
      </c>
      <c r="E101" s="322">
        <f t="shared" si="28"/>
        <v>0</v>
      </c>
      <c r="F101" s="322">
        <f t="shared" si="28"/>
        <v>0</v>
      </c>
      <c r="G101" s="322">
        <f t="shared" si="28"/>
        <v>0</v>
      </c>
      <c r="H101" s="322">
        <f t="shared" si="28"/>
        <v>0</v>
      </c>
      <c r="I101" s="322">
        <f t="shared" si="28"/>
        <v>0</v>
      </c>
      <c r="J101" s="322">
        <f t="shared" si="28"/>
        <v>0</v>
      </c>
      <c r="K101" s="322">
        <f t="shared" si="28"/>
        <v>0</v>
      </c>
      <c r="L101" s="322">
        <f t="shared" si="28"/>
        <v>0</v>
      </c>
      <c r="M101" s="322">
        <f t="shared" si="28"/>
        <v>0</v>
      </c>
      <c r="N101" s="322">
        <f t="shared" si="28"/>
        <v>0</v>
      </c>
      <c r="O101" s="322">
        <f t="shared" si="28"/>
        <v>0</v>
      </c>
      <c r="P101" s="322">
        <f t="shared" si="28"/>
        <v>0</v>
      </c>
      <c r="Q101" s="323">
        <f t="shared" si="28"/>
        <v>0</v>
      </c>
    </row>
    <row r="102" spans="1:17" ht="15.75" thickBot="1" x14ac:dyDescent="0.3"/>
    <row r="103" spans="1:17" ht="15.75" thickBot="1" x14ac:dyDescent="0.3">
      <c r="A103" s="326" t="s">
        <v>238</v>
      </c>
      <c r="B103" s="325" t="e">
        <f>IRR(B114:Q114)</f>
        <v>#NUM!</v>
      </c>
    </row>
    <row r="104" spans="1:17" x14ac:dyDescent="0.25">
      <c r="A104" s="327" t="s">
        <v>240</v>
      </c>
      <c r="B104" s="342">
        <f>'Project Pro Forma'!K101+1%</f>
        <v>3.5000000000000003E-2</v>
      </c>
    </row>
    <row r="105" spans="1:17" x14ac:dyDescent="0.25">
      <c r="A105" s="327" t="s">
        <v>241</v>
      </c>
      <c r="B105" s="343">
        <v>1.2</v>
      </c>
    </row>
    <row r="106" spans="1:17" x14ac:dyDescent="0.25">
      <c r="A106" s="327" t="s">
        <v>244</v>
      </c>
      <c r="B106" s="344">
        <v>30</v>
      </c>
    </row>
    <row r="107" spans="1:17" x14ac:dyDescent="0.25">
      <c r="A107" s="327" t="s">
        <v>242</v>
      </c>
      <c r="B107" s="345">
        <v>0.8</v>
      </c>
      <c r="C107" s="310"/>
      <c r="D107" s="122"/>
    </row>
    <row r="108" spans="1:17" x14ac:dyDescent="0.25">
      <c r="A108" s="327" t="s">
        <v>246</v>
      </c>
      <c r="B108" s="346" t="s">
        <v>243</v>
      </c>
      <c r="C108" s="310"/>
    </row>
    <row r="109" spans="1:17" ht="15.75" thickBot="1" x14ac:dyDescent="0.3">
      <c r="A109" s="286" t="s">
        <v>231</v>
      </c>
      <c r="B109" s="347">
        <f>B96</f>
        <v>-30000</v>
      </c>
      <c r="C109" s="307"/>
    </row>
    <row r="110" spans="1:17" x14ac:dyDescent="0.25">
      <c r="A110" s="286" t="s">
        <v>232</v>
      </c>
      <c r="B110" s="333"/>
      <c r="C110" s="336">
        <f t="shared" ref="C110:Q110" si="29">C57</f>
        <v>0</v>
      </c>
      <c r="D110" s="336">
        <f t="shared" si="29"/>
        <v>0</v>
      </c>
      <c r="E110" s="336">
        <f t="shared" si="29"/>
        <v>0</v>
      </c>
      <c r="F110" s="336">
        <f t="shared" si="29"/>
        <v>0</v>
      </c>
      <c r="G110" s="336">
        <f t="shared" si="29"/>
        <v>0</v>
      </c>
      <c r="H110" s="336">
        <f t="shared" si="29"/>
        <v>0</v>
      </c>
      <c r="I110" s="336">
        <f t="shared" si="29"/>
        <v>0</v>
      </c>
      <c r="J110" s="336">
        <f t="shared" si="29"/>
        <v>0</v>
      </c>
      <c r="K110" s="336">
        <f t="shared" si="29"/>
        <v>0</v>
      </c>
      <c r="L110" s="336">
        <f t="shared" si="29"/>
        <v>0</v>
      </c>
      <c r="M110" s="336">
        <f t="shared" si="29"/>
        <v>0</v>
      </c>
      <c r="N110" s="336">
        <f t="shared" si="29"/>
        <v>0</v>
      </c>
      <c r="O110" s="336">
        <f t="shared" si="29"/>
        <v>0</v>
      </c>
      <c r="P110" s="336">
        <f t="shared" si="29"/>
        <v>0</v>
      </c>
      <c r="Q110" s="337">
        <f t="shared" si="29"/>
        <v>0</v>
      </c>
    </row>
    <row r="111" spans="1:17" x14ac:dyDescent="0.25">
      <c r="A111" s="286" t="s">
        <v>239</v>
      </c>
      <c r="B111" s="334"/>
      <c r="C111" s="331"/>
      <c r="D111" s="331"/>
      <c r="E111" s="331"/>
      <c r="F111" s="331"/>
      <c r="G111" s="331"/>
      <c r="H111" s="331"/>
      <c r="I111" s="331"/>
      <c r="J111" s="331"/>
      <c r="K111" s="331"/>
      <c r="L111" s="331"/>
      <c r="M111" s="331"/>
      <c r="N111" s="331"/>
      <c r="O111" s="331"/>
      <c r="P111" s="331"/>
      <c r="Q111" s="321">
        <f>MIN(B107*Q72,-PV(B104/12,B106*12,Q39/1.2/12))</f>
        <v>0</v>
      </c>
    </row>
    <row r="112" spans="1:17" x14ac:dyDescent="0.25">
      <c r="A112" s="286" t="s">
        <v>234</v>
      </c>
      <c r="B112" s="331"/>
      <c r="C112" s="339"/>
      <c r="D112" s="331"/>
      <c r="E112" s="331"/>
      <c r="F112" s="331"/>
      <c r="G112" s="331"/>
      <c r="H112" s="331"/>
      <c r="I112" s="331"/>
      <c r="J112" s="331"/>
      <c r="K112" s="331"/>
      <c r="L112" s="331"/>
      <c r="M112" s="331"/>
      <c r="N112" s="331"/>
      <c r="O112" s="331"/>
      <c r="P112" s="331"/>
      <c r="Q112" s="321">
        <f>-IF(B108="Yes",Q85,SUM(Q81:Q82))</f>
        <v>0</v>
      </c>
    </row>
    <row r="113" spans="1:17" x14ac:dyDescent="0.25">
      <c r="A113" s="286" t="s">
        <v>245</v>
      </c>
      <c r="B113" s="334"/>
      <c r="C113" s="331"/>
      <c r="D113" s="331"/>
      <c r="E113" s="331"/>
      <c r="F113" s="331"/>
      <c r="G113" s="331"/>
      <c r="H113" s="331"/>
      <c r="I113" s="331"/>
      <c r="J113" s="331"/>
      <c r="K113" s="331"/>
      <c r="L113" s="331"/>
      <c r="M113" s="331"/>
      <c r="N113" s="331"/>
      <c r="O113" s="331"/>
      <c r="P113" s="331"/>
      <c r="Q113" s="321">
        <f>IF(-Q111-Q112&lt;=0,-Q111-Q112,0)</f>
        <v>0</v>
      </c>
    </row>
    <row r="114" spans="1:17" ht="15.75" thickBot="1" x14ac:dyDescent="0.3">
      <c r="A114" s="287" t="s">
        <v>236</v>
      </c>
      <c r="B114" s="335">
        <f>SUM(B109:B113)</f>
        <v>-30000</v>
      </c>
      <c r="C114" s="322">
        <f t="shared" ref="C114" si="30">SUM(C109:C113)</f>
        <v>0</v>
      </c>
      <c r="D114" s="322">
        <f t="shared" ref="D114" si="31">SUM(D109:D113)</f>
        <v>0</v>
      </c>
      <c r="E114" s="322">
        <f t="shared" ref="E114" si="32">SUM(E109:E113)</f>
        <v>0</v>
      </c>
      <c r="F114" s="322">
        <f t="shared" ref="F114" si="33">SUM(F109:F113)</f>
        <v>0</v>
      </c>
      <c r="G114" s="322">
        <f t="shared" ref="G114" si="34">SUM(G109:G113)</f>
        <v>0</v>
      </c>
      <c r="H114" s="322">
        <f t="shared" ref="H114" si="35">SUM(H109:H113)</f>
        <v>0</v>
      </c>
      <c r="I114" s="322">
        <f t="shared" ref="I114" si="36">SUM(I109:I113)</f>
        <v>0</v>
      </c>
      <c r="J114" s="322">
        <f t="shared" ref="J114" si="37">SUM(J109:J113)</f>
        <v>0</v>
      </c>
      <c r="K114" s="322">
        <f t="shared" ref="K114" si="38">SUM(K109:K113)</f>
        <v>0</v>
      </c>
      <c r="L114" s="322">
        <f t="shared" ref="L114" si="39">SUM(L109:L113)</f>
        <v>0</v>
      </c>
      <c r="M114" s="322">
        <f t="shared" ref="M114" si="40">SUM(M109:M113)</f>
        <v>0</v>
      </c>
      <c r="N114" s="322">
        <f t="shared" ref="N114" si="41">SUM(N109:N113)</f>
        <v>0</v>
      </c>
      <c r="O114" s="322">
        <f t="shared" ref="O114" si="42">SUM(O109:O113)</f>
        <v>0</v>
      </c>
      <c r="P114" s="322">
        <f t="shared" ref="P114" si="43">SUM(P109:P113)</f>
        <v>0</v>
      </c>
      <c r="Q114" s="323">
        <f t="shared" ref="Q114" si="44">SUM(Q109:Q113)</f>
        <v>0</v>
      </c>
    </row>
    <row r="115" spans="1:17" x14ac:dyDescent="0.25">
      <c r="A115" s="499" t="s">
        <v>215</v>
      </c>
      <c r="B115" s="395"/>
      <c r="C115" s="395"/>
      <c r="D115" s="395"/>
      <c r="E115" s="395"/>
      <c r="F115" s="395"/>
      <c r="G115" s="395"/>
      <c r="H115" s="395"/>
      <c r="I115" s="395"/>
      <c r="J115" s="395"/>
      <c r="K115" s="395"/>
      <c r="L115" s="395"/>
      <c r="M115" s="395"/>
      <c r="N115" s="395"/>
      <c r="O115" s="395"/>
      <c r="P115" s="395"/>
      <c r="Q115" s="395"/>
    </row>
    <row r="117" spans="1:17" x14ac:dyDescent="0.25">
      <c r="Q117" s="267"/>
    </row>
  </sheetData>
  <mergeCells count="7">
    <mergeCell ref="A115:Q115"/>
    <mergeCell ref="C7:Q7"/>
    <mergeCell ref="O1:P1"/>
    <mergeCell ref="A5:Q5"/>
    <mergeCell ref="S5:Y5"/>
    <mergeCell ref="A6:Q6"/>
    <mergeCell ref="A65:Q65"/>
  </mergeCells>
  <dataValidations count="1">
    <dataValidation type="list" allowBlank="1" showInputMessage="1" showErrorMessage="1" sqref="B108" xr:uid="{C425DF4A-D985-4D21-98C0-33238607900B}">
      <formula1>"Yes, No"</formula1>
    </dataValidation>
  </dataValidations>
  <pageMargins left="0.7" right="0.7" top="0.75" bottom="0.75" header="0.3" footer="0.3"/>
  <pageSetup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7AD9-4013-451D-A31B-1DFB1C16BD8D}">
  <dimension ref="A1:S194"/>
  <sheetViews>
    <sheetView topLeftCell="A25" workbookViewId="0">
      <selection activeCell="I147" sqref="I147"/>
    </sheetView>
  </sheetViews>
  <sheetFormatPr defaultRowHeight="15" x14ac:dyDescent="0.25"/>
  <cols>
    <col min="1" max="1" width="30.85546875" bestFit="1" customWidth="1"/>
    <col min="2" max="2" width="10.5703125" bestFit="1" customWidth="1"/>
    <col min="3" max="3" width="7.5703125" bestFit="1" customWidth="1"/>
    <col min="4" max="10" width="12.7109375" customWidth="1"/>
    <col min="11" max="11" width="30.85546875" bestFit="1" customWidth="1"/>
    <col min="12" max="12" width="10.5703125" bestFit="1" customWidth="1"/>
    <col min="13" max="13" width="7.5703125" bestFit="1" customWidth="1"/>
    <col min="14" max="21" width="12.7109375" customWidth="1"/>
  </cols>
  <sheetData>
    <row r="1" spans="1:19" x14ac:dyDescent="0.25">
      <c r="A1" s="166" t="s">
        <v>176</v>
      </c>
      <c r="B1" s="166"/>
      <c r="C1" s="166"/>
      <c r="K1" s="166" t="s">
        <v>169</v>
      </c>
      <c r="L1" s="166"/>
      <c r="M1" s="166"/>
    </row>
    <row r="2" spans="1:19" x14ac:dyDescent="0.25">
      <c r="A2" t="s">
        <v>177</v>
      </c>
      <c r="B2" s="212">
        <f>'Project Pro Forma'!J124</f>
        <v>0</v>
      </c>
      <c r="K2" t="s">
        <v>177</v>
      </c>
      <c r="L2" s="212">
        <f>'Project Pro Forma'!K124</f>
        <v>0</v>
      </c>
    </row>
    <row r="3" spans="1:19" x14ac:dyDescent="0.25">
      <c r="A3" t="s">
        <v>99</v>
      </c>
      <c r="B3" s="213">
        <f>'Project Pro Forma'!J125</f>
        <v>2.5000000000000001E-2</v>
      </c>
      <c r="K3" t="s">
        <v>99</v>
      </c>
      <c r="L3" s="213">
        <f>'Project Pro Forma'!K125</f>
        <v>2.5000000000000001E-2</v>
      </c>
    </row>
    <row r="4" spans="1:19" x14ac:dyDescent="0.25">
      <c r="A4" t="s">
        <v>178</v>
      </c>
      <c r="B4">
        <f>'Project Pro Forma'!J126</f>
        <v>35</v>
      </c>
      <c r="K4" t="s">
        <v>178</v>
      </c>
      <c r="L4">
        <f>'Project Pro Forma'!K126</f>
        <v>15</v>
      </c>
    </row>
    <row r="5" spans="1:19" x14ac:dyDescent="0.25">
      <c r="A5" t="s">
        <v>179</v>
      </c>
      <c r="B5">
        <f>'Project Pro Forma'!J127</f>
        <v>15</v>
      </c>
      <c r="K5" t="s">
        <v>179</v>
      </c>
      <c r="L5">
        <f>'Project Pro Forma'!K127</f>
        <v>15</v>
      </c>
    </row>
    <row r="6" spans="1:19" x14ac:dyDescent="0.25">
      <c r="A6" t="s">
        <v>180</v>
      </c>
      <c r="B6">
        <v>12</v>
      </c>
      <c r="K6" t="s">
        <v>180</v>
      </c>
      <c r="L6">
        <v>12</v>
      </c>
    </row>
    <row r="7" spans="1:19" x14ac:dyDescent="0.25">
      <c r="A7" t="s">
        <v>181</v>
      </c>
      <c r="B7" s="214">
        <f>-PMT(B3/B6,B4*B6,B2)</f>
        <v>0</v>
      </c>
      <c r="K7" t="s">
        <v>181</v>
      </c>
      <c r="L7" s="214">
        <f>IF(L4=0,L11,-PMT(L3/L6,L4*L6,L2))</f>
        <v>0</v>
      </c>
    </row>
    <row r="8" spans="1:19" x14ac:dyDescent="0.25">
      <c r="A8" t="s">
        <v>182</v>
      </c>
      <c r="B8" s="214">
        <f>'Project Pro Forma'!H149</f>
        <v>0</v>
      </c>
      <c r="K8" t="s">
        <v>182</v>
      </c>
      <c r="L8" s="214">
        <f>'Project Pro Forma'!I149</f>
        <v>0</v>
      </c>
    </row>
    <row r="9" spans="1:19" x14ac:dyDescent="0.25">
      <c r="A9" t="s">
        <v>183</v>
      </c>
      <c r="B9" s="214">
        <f>IF(B8&gt;0,B8,B7)</f>
        <v>0</v>
      </c>
      <c r="K9" t="s">
        <v>183</v>
      </c>
      <c r="L9" s="214">
        <f>IF(L8&gt;0,L8,L7)</f>
        <v>0</v>
      </c>
    </row>
    <row r="10" spans="1:19" x14ac:dyDescent="0.25">
      <c r="A10" t="s">
        <v>184</v>
      </c>
      <c r="B10">
        <f>'Project Pro Forma'!J128</f>
        <v>0</v>
      </c>
      <c r="K10" t="s">
        <v>184</v>
      </c>
      <c r="L10">
        <f>'Project Pro Forma'!K128</f>
        <v>0</v>
      </c>
    </row>
    <row r="11" spans="1:19" x14ac:dyDescent="0.25">
      <c r="A11" t="s">
        <v>185</v>
      </c>
      <c r="B11" s="118">
        <f>B3*B2/B6</f>
        <v>0</v>
      </c>
      <c r="K11" t="s">
        <v>185</v>
      </c>
      <c r="L11" s="118">
        <f>L3*L2/L6</f>
        <v>0</v>
      </c>
    </row>
    <row r="14" spans="1:19" x14ac:dyDescent="0.25">
      <c r="A14" s="215" t="s">
        <v>186</v>
      </c>
      <c r="B14" s="215" t="s">
        <v>187</v>
      </c>
      <c r="C14" s="215" t="s">
        <v>188</v>
      </c>
      <c r="D14" s="215" t="s">
        <v>189</v>
      </c>
      <c r="E14" s="215" t="s">
        <v>190</v>
      </c>
      <c r="F14" s="215" t="s">
        <v>177</v>
      </c>
      <c r="G14" s="215" t="s">
        <v>191</v>
      </c>
      <c r="H14" s="215" t="s">
        <v>192</v>
      </c>
      <c r="I14" s="215" t="s">
        <v>193</v>
      </c>
      <c r="K14" s="215" t="s">
        <v>186</v>
      </c>
      <c r="L14" s="215" t="s">
        <v>187</v>
      </c>
      <c r="M14" s="215" t="s">
        <v>188</v>
      </c>
      <c r="N14" s="215" t="s">
        <v>189</v>
      </c>
      <c r="O14" s="215" t="s">
        <v>190</v>
      </c>
      <c r="P14" s="215" t="s">
        <v>177</v>
      </c>
      <c r="Q14" s="215" t="s">
        <v>191</v>
      </c>
      <c r="R14" s="215" t="s">
        <v>192</v>
      </c>
      <c r="S14" s="215" t="s">
        <v>193</v>
      </c>
    </row>
    <row r="15" spans="1:19" x14ac:dyDescent="0.25">
      <c r="A15">
        <v>1</v>
      </c>
      <c r="B15">
        <f>A15*12/B$6</f>
        <v>1</v>
      </c>
      <c r="C15" s="216">
        <f>A15/B$6</f>
        <v>8.3333333333333329E-2</v>
      </c>
      <c r="D15" s="118">
        <f>B2</f>
        <v>0</v>
      </c>
      <c r="E15" s="118">
        <f>B$9</f>
        <v>0</v>
      </c>
      <c r="F15" s="118">
        <f t="shared" ref="F15:F78" si="0">IF(B$10&gt;=A15,0,E15-G15)</f>
        <v>0</v>
      </c>
      <c r="G15" s="118">
        <f>D15*B$3/B$6</f>
        <v>0</v>
      </c>
      <c r="H15" s="118">
        <f>SUM(F15:G15)</f>
        <v>0</v>
      </c>
      <c r="I15" s="118">
        <f>D15-F15</f>
        <v>0</v>
      </c>
      <c r="K15">
        <v>1</v>
      </c>
      <c r="L15">
        <f>K15*12/L$6</f>
        <v>1</v>
      </c>
      <c r="M15" s="216">
        <f>K15/L$6</f>
        <v>8.3333333333333329E-2</v>
      </c>
      <c r="N15" s="118">
        <f>L2</f>
        <v>0</v>
      </c>
      <c r="O15" s="118">
        <f>L$9</f>
        <v>0</v>
      </c>
      <c r="P15" s="118">
        <f t="shared" ref="P15:P78" si="1">IF(L$10&gt;=K15,0,O15-Q15)</f>
        <v>0</v>
      </c>
      <c r="Q15" s="118">
        <f>N15*L$3/L$6</f>
        <v>0</v>
      </c>
      <c r="R15" s="118">
        <f>SUM(P15:Q15)</f>
        <v>0</v>
      </c>
      <c r="S15" s="118">
        <f>N15-P15</f>
        <v>0</v>
      </c>
    </row>
    <row r="16" spans="1:19" x14ac:dyDescent="0.25">
      <c r="A16">
        <v>2</v>
      </c>
      <c r="B16">
        <f t="shared" ref="B16:B79" si="2">A16*12/B$6</f>
        <v>2</v>
      </c>
      <c r="C16" s="216">
        <f t="shared" ref="C16:C79" si="3">A16/B$6</f>
        <v>0.16666666666666666</v>
      </c>
      <c r="D16" s="118">
        <f>IF(I15&gt;0,I15,0)</f>
        <v>0</v>
      </c>
      <c r="E16" s="118">
        <f>IF(D16&gt;0,MIN(E15,D16),0)</f>
        <v>0</v>
      </c>
      <c r="F16" s="118">
        <f t="shared" si="0"/>
        <v>0</v>
      </c>
      <c r="G16" s="118">
        <f t="shared" ref="G16:G79" si="4">D16*B$3/B$6</f>
        <v>0</v>
      </c>
      <c r="H16" s="118">
        <f t="shared" ref="H16:H79" si="5">SUM(F16:G16)</f>
        <v>0</v>
      </c>
      <c r="I16" s="118">
        <f>D16-F16</f>
        <v>0</v>
      </c>
      <c r="K16">
        <v>2</v>
      </c>
      <c r="L16">
        <f t="shared" ref="L16:L79" si="6">K16*12/L$6</f>
        <v>2</v>
      </c>
      <c r="M16" s="216">
        <f t="shared" ref="M16:M79" si="7">K16/L$6</f>
        <v>0.16666666666666666</v>
      </c>
      <c r="N16" s="118">
        <f>IF(S15&gt;0,S15,0)</f>
        <v>0</v>
      </c>
      <c r="O16" s="118">
        <f>IF(N16&gt;0,MIN(O15,N16),0)</f>
        <v>0</v>
      </c>
      <c r="P16" s="118">
        <f t="shared" si="1"/>
        <v>0</v>
      </c>
      <c r="Q16" s="118">
        <f t="shared" ref="Q16:Q79" si="8">N16*L$3/L$6</f>
        <v>0</v>
      </c>
      <c r="R16" s="118">
        <f t="shared" ref="R16:R79" si="9">SUM(P16:Q16)</f>
        <v>0</v>
      </c>
      <c r="S16" s="118">
        <f>N16-P16</f>
        <v>0</v>
      </c>
    </row>
    <row r="17" spans="1:19" x14ac:dyDescent="0.25">
      <c r="A17">
        <v>3</v>
      </c>
      <c r="B17">
        <f t="shared" si="2"/>
        <v>3</v>
      </c>
      <c r="C17" s="216">
        <f t="shared" si="3"/>
        <v>0.25</v>
      </c>
      <c r="D17" s="118">
        <f t="shared" ref="D17:D80" si="10">IF(I16&gt;0,I16,0)</f>
        <v>0</v>
      </c>
      <c r="E17" s="118">
        <f t="shared" ref="E17:E80" si="11">IF(D17&gt;0,MIN(E16,D17),0)</f>
        <v>0</v>
      </c>
      <c r="F17" s="118">
        <f t="shared" si="0"/>
        <v>0</v>
      </c>
      <c r="G17" s="118">
        <f t="shared" si="4"/>
        <v>0</v>
      </c>
      <c r="H17" s="118">
        <f t="shared" si="5"/>
        <v>0</v>
      </c>
      <c r="I17" s="118">
        <f t="shared" ref="I17:I80" si="12">D17-F17</f>
        <v>0</v>
      </c>
      <c r="K17">
        <v>3</v>
      </c>
      <c r="L17">
        <f t="shared" si="6"/>
        <v>3</v>
      </c>
      <c r="M17" s="216">
        <f t="shared" si="7"/>
        <v>0.25</v>
      </c>
      <c r="N17" s="118">
        <f t="shared" ref="N17:N80" si="13">IF(S16&gt;0,S16,0)</f>
        <v>0</v>
      </c>
      <c r="O17" s="118">
        <f t="shared" ref="O17:O80" si="14">IF(N17&gt;0,MIN(O16,N17),0)</f>
        <v>0</v>
      </c>
      <c r="P17" s="118">
        <f t="shared" si="1"/>
        <v>0</v>
      </c>
      <c r="Q17" s="118">
        <f t="shared" si="8"/>
        <v>0</v>
      </c>
      <c r="R17" s="118">
        <f t="shared" si="9"/>
        <v>0</v>
      </c>
      <c r="S17" s="118">
        <f t="shared" ref="S17:S80" si="15">N17-P17</f>
        <v>0</v>
      </c>
    </row>
    <row r="18" spans="1:19" x14ac:dyDescent="0.25">
      <c r="A18">
        <v>4</v>
      </c>
      <c r="B18">
        <f t="shared" si="2"/>
        <v>4</v>
      </c>
      <c r="C18" s="216">
        <f t="shared" si="3"/>
        <v>0.33333333333333331</v>
      </c>
      <c r="D18" s="118">
        <f t="shared" si="10"/>
        <v>0</v>
      </c>
      <c r="E18" s="118">
        <f t="shared" si="11"/>
        <v>0</v>
      </c>
      <c r="F18" s="118">
        <f t="shared" si="0"/>
        <v>0</v>
      </c>
      <c r="G18" s="118">
        <f t="shared" si="4"/>
        <v>0</v>
      </c>
      <c r="H18" s="118">
        <f t="shared" si="5"/>
        <v>0</v>
      </c>
      <c r="I18" s="118">
        <f t="shared" si="12"/>
        <v>0</v>
      </c>
      <c r="K18">
        <v>4</v>
      </c>
      <c r="L18">
        <f t="shared" si="6"/>
        <v>4</v>
      </c>
      <c r="M18" s="216">
        <f t="shared" si="7"/>
        <v>0.33333333333333331</v>
      </c>
      <c r="N18" s="118">
        <f t="shared" si="13"/>
        <v>0</v>
      </c>
      <c r="O18" s="118">
        <f t="shared" si="14"/>
        <v>0</v>
      </c>
      <c r="P18" s="118">
        <f t="shared" si="1"/>
        <v>0</v>
      </c>
      <c r="Q18" s="118">
        <f t="shared" si="8"/>
        <v>0</v>
      </c>
      <c r="R18" s="118">
        <f t="shared" si="9"/>
        <v>0</v>
      </c>
      <c r="S18" s="118">
        <f t="shared" si="15"/>
        <v>0</v>
      </c>
    </row>
    <row r="19" spans="1:19" x14ac:dyDescent="0.25">
      <c r="A19">
        <v>5</v>
      </c>
      <c r="B19">
        <f t="shared" si="2"/>
        <v>5</v>
      </c>
      <c r="C19" s="216">
        <f t="shared" si="3"/>
        <v>0.41666666666666669</v>
      </c>
      <c r="D19" s="118">
        <f t="shared" si="10"/>
        <v>0</v>
      </c>
      <c r="E19" s="118">
        <f t="shared" si="11"/>
        <v>0</v>
      </c>
      <c r="F19" s="118">
        <f t="shared" si="0"/>
        <v>0</v>
      </c>
      <c r="G19" s="118">
        <f t="shared" si="4"/>
        <v>0</v>
      </c>
      <c r="H19" s="118">
        <f t="shared" si="5"/>
        <v>0</v>
      </c>
      <c r="I19" s="118">
        <f t="shared" si="12"/>
        <v>0</v>
      </c>
      <c r="K19">
        <v>5</v>
      </c>
      <c r="L19">
        <f t="shared" si="6"/>
        <v>5</v>
      </c>
      <c r="M19" s="216">
        <f t="shared" si="7"/>
        <v>0.41666666666666669</v>
      </c>
      <c r="N19" s="118">
        <f t="shared" si="13"/>
        <v>0</v>
      </c>
      <c r="O19" s="118">
        <f t="shared" si="14"/>
        <v>0</v>
      </c>
      <c r="P19" s="118">
        <f t="shared" si="1"/>
        <v>0</v>
      </c>
      <c r="Q19" s="118">
        <f t="shared" si="8"/>
        <v>0</v>
      </c>
      <c r="R19" s="118">
        <f t="shared" si="9"/>
        <v>0</v>
      </c>
      <c r="S19" s="118">
        <f t="shared" si="15"/>
        <v>0</v>
      </c>
    </row>
    <row r="20" spans="1:19" x14ac:dyDescent="0.25">
      <c r="A20">
        <v>6</v>
      </c>
      <c r="B20">
        <f t="shared" si="2"/>
        <v>6</v>
      </c>
      <c r="C20" s="216">
        <f t="shared" si="3"/>
        <v>0.5</v>
      </c>
      <c r="D20" s="118">
        <f t="shared" si="10"/>
        <v>0</v>
      </c>
      <c r="E20" s="118">
        <f t="shared" si="11"/>
        <v>0</v>
      </c>
      <c r="F20" s="118">
        <f t="shared" si="0"/>
        <v>0</v>
      </c>
      <c r="G20" s="118">
        <f t="shared" si="4"/>
        <v>0</v>
      </c>
      <c r="H20" s="118">
        <f t="shared" si="5"/>
        <v>0</v>
      </c>
      <c r="I20" s="118">
        <f t="shared" si="12"/>
        <v>0</v>
      </c>
      <c r="K20">
        <v>6</v>
      </c>
      <c r="L20">
        <f t="shared" si="6"/>
        <v>6</v>
      </c>
      <c r="M20" s="216">
        <f t="shared" si="7"/>
        <v>0.5</v>
      </c>
      <c r="N20" s="118">
        <f t="shared" si="13"/>
        <v>0</v>
      </c>
      <c r="O20" s="118">
        <f t="shared" si="14"/>
        <v>0</v>
      </c>
      <c r="P20" s="118">
        <f t="shared" si="1"/>
        <v>0</v>
      </c>
      <c r="Q20" s="118">
        <f t="shared" si="8"/>
        <v>0</v>
      </c>
      <c r="R20" s="118">
        <f t="shared" si="9"/>
        <v>0</v>
      </c>
      <c r="S20" s="118">
        <f t="shared" si="15"/>
        <v>0</v>
      </c>
    </row>
    <row r="21" spans="1:19" x14ac:dyDescent="0.25">
      <c r="A21">
        <v>7</v>
      </c>
      <c r="B21">
        <f t="shared" si="2"/>
        <v>7</v>
      </c>
      <c r="C21" s="216">
        <f t="shared" si="3"/>
        <v>0.58333333333333337</v>
      </c>
      <c r="D21" s="118">
        <f t="shared" si="10"/>
        <v>0</v>
      </c>
      <c r="E21" s="118">
        <f t="shared" si="11"/>
        <v>0</v>
      </c>
      <c r="F21" s="118">
        <f t="shared" si="0"/>
        <v>0</v>
      </c>
      <c r="G21" s="118">
        <f t="shared" si="4"/>
        <v>0</v>
      </c>
      <c r="H21" s="118">
        <f t="shared" si="5"/>
        <v>0</v>
      </c>
      <c r="I21" s="118">
        <f t="shared" si="12"/>
        <v>0</v>
      </c>
      <c r="K21">
        <v>7</v>
      </c>
      <c r="L21">
        <f t="shared" si="6"/>
        <v>7</v>
      </c>
      <c r="M21" s="216">
        <f t="shared" si="7"/>
        <v>0.58333333333333337</v>
      </c>
      <c r="N21" s="118">
        <f t="shared" si="13"/>
        <v>0</v>
      </c>
      <c r="O21" s="118">
        <f t="shared" si="14"/>
        <v>0</v>
      </c>
      <c r="P21" s="118">
        <f t="shared" si="1"/>
        <v>0</v>
      </c>
      <c r="Q21" s="118">
        <f t="shared" si="8"/>
        <v>0</v>
      </c>
      <c r="R21" s="118">
        <f t="shared" si="9"/>
        <v>0</v>
      </c>
      <c r="S21" s="118">
        <f t="shared" si="15"/>
        <v>0</v>
      </c>
    </row>
    <row r="22" spans="1:19" x14ac:dyDescent="0.25">
      <c r="A22">
        <v>8</v>
      </c>
      <c r="B22">
        <f t="shared" si="2"/>
        <v>8</v>
      </c>
      <c r="C22" s="216">
        <f t="shared" si="3"/>
        <v>0.66666666666666663</v>
      </c>
      <c r="D22" s="118">
        <f t="shared" si="10"/>
        <v>0</v>
      </c>
      <c r="E22" s="118">
        <f t="shared" si="11"/>
        <v>0</v>
      </c>
      <c r="F22" s="118">
        <f t="shared" si="0"/>
        <v>0</v>
      </c>
      <c r="G22" s="118">
        <f t="shared" si="4"/>
        <v>0</v>
      </c>
      <c r="H22" s="118">
        <f t="shared" si="5"/>
        <v>0</v>
      </c>
      <c r="I22" s="118">
        <f t="shared" si="12"/>
        <v>0</v>
      </c>
      <c r="K22">
        <v>8</v>
      </c>
      <c r="L22">
        <f t="shared" si="6"/>
        <v>8</v>
      </c>
      <c r="M22" s="216">
        <f t="shared" si="7"/>
        <v>0.66666666666666663</v>
      </c>
      <c r="N22" s="118">
        <f t="shared" si="13"/>
        <v>0</v>
      </c>
      <c r="O22" s="118">
        <f t="shared" si="14"/>
        <v>0</v>
      </c>
      <c r="P22" s="118">
        <f t="shared" si="1"/>
        <v>0</v>
      </c>
      <c r="Q22" s="118">
        <f t="shared" si="8"/>
        <v>0</v>
      </c>
      <c r="R22" s="118">
        <f t="shared" si="9"/>
        <v>0</v>
      </c>
      <c r="S22" s="118">
        <f t="shared" si="15"/>
        <v>0</v>
      </c>
    </row>
    <row r="23" spans="1:19" x14ac:dyDescent="0.25">
      <c r="A23">
        <v>9</v>
      </c>
      <c r="B23">
        <f t="shared" si="2"/>
        <v>9</v>
      </c>
      <c r="C23" s="216">
        <f t="shared" si="3"/>
        <v>0.75</v>
      </c>
      <c r="D23" s="118">
        <f t="shared" si="10"/>
        <v>0</v>
      </c>
      <c r="E23" s="118">
        <f t="shared" si="11"/>
        <v>0</v>
      </c>
      <c r="F23" s="118">
        <f t="shared" si="0"/>
        <v>0</v>
      </c>
      <c r="G23" s="118">
        <f t="shared" si="4"/>
        <v>0</v>
      </c>
      <c r="H23" s="118">
        <f t="shared" si="5"/>
        <v>0</v>
      </c>
      <c r="I23" s="118">
        <f t="shared" si="12"/>
        <v>0</v>
      </c>
      <c r="K23">
        <v>9</v>
      </c>
      <c r="L23">
        <f t="shared" si="6"/>
        <v>9</v>
      </c>
      <c r="M23" s="216">
        <f t="shared" si="7"/>
        <v>0.75</v>
      </c>
      <c r="N23" s="118">
        <f t="shared" si="13"/>
        <v>0</v>
      </c>
      <c r="O23" s="118">
        <f t="shared" si="14"/>
        <v>0</v>
      </c>
      <c r="P23" s="118">
        <f t="shared" si="1"/>
        <v>0</v>
      </c>
      <c r="Q23" s="118">
        <f t="shared" si="8"/>
        <v>0</v>
      </c>
      <c r="R23" s="118">
        <f t="shared" si="9"/>
        <v>0</v>
      </c>
      <c r="S23" s="118">
        <f t="shared" si="15"/>
        <v>0</v>
      </c>
    </row>
    <row r="24" spans="1:19" x14ac:dyDescent="0.25">
      <c r="A24">
        <v>10</v>
      </c>
      <c r="B24">
        <f t="shared" si="2"/>
        <v>10</v>
      </c>
      <c r="C24" s="216">
        <f t="shared" si="3"/>
        <v>0.83333333333333337</v>
      </c>
      <c r="D24" s="118">
        <f t="shared" si="10"/>
        <v>0</v>
      </c>
      <c r="E24" s="118">
        <f t="shared" si="11"/>
        <v>0</v>
      </c>
      <c r="F24" s="118">
        <f t="shared" si="0"/>
        <v>0</v>
      </c>
      <c r="G24" s="118">
        <f t="shared" si="4"/>
        <v>0</v>
      </c>
      <c r="H24" s="118">
        <f t="shared" si="5"/>
        <v>0</v>
      </c>
      <c r="I24" s="118">
        <f t="shared" si="12"/>
        <v>0</v>
      </c>
      <c r="K24">
        <v>10</v>
      </c>
      <c r="L24">
        <f t="shared" si="6"/>
        <v>10</v>
      </c>
      <c r="M24" s="216">
        <f t="shared" si="7"/>
        <v>0.83333333333333337</v>
      </c>
      <c r="N24" s="118">
        <f t="shared" si="13"/>
        <v>0</v>
      </c>
      <c r="O24" s="118">
        <f t="shared" si="14"/>
        <v>0</v>
      </c>
      <c r="P24" s="118">
        <f t="shared" si="1"/>
        <v>0</v>
      </c>
      <c r="Q24" s="118">
        <f t="shared" si="8"/>
        <v>0</v>
      </c>
      <c r="R24" s="118">
        <f t="shared" si="9"/>
        <v>0</v>
      </c>
      <c r="S24" s="118">
        <f t="shared" si="15"/>
        <v>0</v>
      </c>
    </row>
    <row r="25" spans="1:19" x14ac:dyDescent="0.25">
      <c r="A25">
        <v>11</v>
      </c>
      <c r="B25">
        <f t="shared" si="2"/>
        <v>11</v>
      </c>
      <c r="C25" s="216">
        <f t="shared" si="3"/>
        <v>0.91666666666666663</v>
      </c>
      <c r="D25" s="118">
        <f t="shared" si="10"/>
        <v>0</v>
      </c>
      <c r="E25" s="118">
        <f t="shared" si="11"/>
        <v>0</v>
      </c>
      <c r="F25" s="118">
        <f t="shared" si="0"/>
        <v>0</v>
      </c>
      <c r="G25" s="118">
        <f t="shared" si="4"/>
        <v>0</v>
      </c>
      <c r="H25" s="118">
        <f t="shared" si="5"/>
        <v>0</v>
      </c>
      <c r="I25" s="118">
        <f t="shared" si="12"/>
        <v>0</v>
      </c>
      <c r="K25">
        <v>11</v>
      </c>
      <c r="L25">
        <f t="shared" si="6"/>
        <v>11</v>
      </c>
      <c r="M25" s="216">
        <f t="shared" si="7"/>
        <v>0.91666666666666663</v>
      </c>
      <c r="N25" s="118">
        <f t="shared" si="13"/>
        <v>0</v>
      </c>
      <c r="O25" s="118">
        <f t="shared" si="14"/>
        <v>0</v>
      </c>
      <c r="P25" s="118">
        <f t="shared" si="1"/>
        <v>0</v>
      </c>
      <c r="Q25" s="118">
        <f t="shared" si="8"/>
        <v>0</v>
      </c>
      <c r="R25" s="118">
        <f t="shared" si="9"/>
        <v>0</v>
      </c>
      <c r="S25" s="118">
        <f t="shared" si="15"/>
        <v>0</v>
      </c>
    </row>
    <row r="26" spans="1:19" x14ac:dyDescent="0.25">
      <c r="A26">
        <v>12</v>
      </c>
      <c r="B26">
        <f t="shared" si="2"/>
        <v>12</v>
      </c>
      <c r="C26" s="216">
        <f t="shared" si="3"/>
        <v>1</v>
      </c>
      <c r="D26" s="118">
        <f t="shared" si="10"/>
        <v>0</v>
      </c>
      <c r="E26" s="118">
        <f t="shared" si="11"/>
        <v>0</v>
      </c>
      <c r="F26" s="118">
        <f t="shared" si="0"/>
        <v>0</v>
      </c>
      <c r="G26" s="118">
        <f t="shared" si="4"/>
        <v>0</v>
      </c>
      <c r="H26" s="118">
        <f t="shared" si="5"/>
        <v>0</v>
      </c>
      <c r="I26" s="118">
        <f t="shared" si="12"/>
        <v>0</v>
      </c>
      <c r="K26">
        <v>12</v>
      </c>
      <c r="L26">
        <f t="shared" si="6"/>
        <v>12</v>
      </c>
      <c r="M26" s="216">
        <f t="shared" si="7"/>
        <v>1</v>
      </c>
      <c r="N26" s="118">
        <f t="shared" si="13"/>
        <v>0</v>
      </c>
      <c r="O26" s="118">
        <f t="shared" si="14"/>
        <v>0</v>
      </c>
      <c r="P26" s="118">
        <f t="shared" si="1"/>
        <v>0</v>
      </c>
      <c r="Q26" s="118">
        <f t="shared" si="8"/>
        <v>0</v>
      </c>
      <c r="R26" s="118">
        <f t="shared" si="9"/>
        <v>0</v>
      </c>
      <c r="S26" s="118">
        <f t="shared" si="15"/>
        <v>0</v>
      </c>
    </row>
    <row r="27" spans="1:19" x14ac:dyDescent="0.25">
      <c r="A27">
        <v>13</v>
      </c>
      <c r="B27">
        <f t="shared" si="2"/>
        <v>13</v>
      </c>
      <c r="C27" s="216">
        <f t="shared" si="3"/>
        <v>1.0833333333333333</v>
      </c>
      <c r="D27" s="118">
        <f t="shared" si="10"/>
        <v>0</v>
      </c>
      <c r="E27" s="118">
        <f t="shared" si="11"/>
        <v>0</v>
      </c>
      <c r="F27" s="118">
        <f t="shared" si="0"/>
        <v>0</v>
      </c>
      <c r="G27" s="118">
        <f t="shared" si="4"/>
        <v>0</v>
      </c>
      <c r="H27" s="118">
        <f t="shared" si="5"/>
        <v>0</v>
      </c>
      <c r="I27" s="118">
        <f t="shared" si="12"/>
        <v>0</v>
      </c>
      <c r="K27">
        <v>13</v>
      </c>
      <c r="L27">
        <f t="shared" si="6"/>
        <v>13</v>
      </c>
      <c r="M27" s="216">
        <f t="shared" si="7"/>
        <v>1.0833333333333333</v>
      </c>
      <c r="N27" s="118">
        <f t="shared" si="13"/>
        <v>0</v>
      </c>
      <c r="O27" s="118">
        <f t="shared" si="14"/>
        <v>0</v>
      </c>
      <c r="P27" s="118">
        <f t="shared" si="1"/>
        <v>0</v>
      </c>
      <c r="Q27" s="118">
        <f t="shared" si="8"/>
        <v>0</v>
      </c>
      <c r="R27" s="118">
        <f t="shared" si="9"/>
        <v>0</v>
      </c>
      <c r="S27" s="118">
        <f t="shared" si="15"/>
        <v>0</v>
      </c>
    </row>
    <row r="28" spans="1:19" x14ac:dyDescent="0.25">
      <c r="A28">
        <v>14</v>
      </c>
      <c r="B28">
        <f t="shared" si="2"/>
        <v>14</v>
      </c>
      <c r="C28" s="216">
        <f t="shared" si="3"/>
        <v>1.1666666666666667</v>
      </c>
      <c r="D28" s="118">
        <f t="shared" si="10"/>
        <v>0</v>
      </c>
      <c r="E28" s="118">
        <f t="shared" si="11"/>
        <v>0</v>
      </c>
      <c r="F28" s="118">
        <f t="shared" si="0"/>
        <v>0</v>
      </c>
      <c r="G28" s="118">
        <f t="shared" si="4"/>
        <v>0</v>
      </c>
      <c r="H28" s="118">
        <f t="shared" si="5"/>
        <v>0</v>
      </c>
      <c r="I28" s="118">
        <f t="shared" si="12"/>
        <v>0</v>
      </c>
      <c r="K28">
        <v>14</v>
      </c>
      <c r="L28">
        <f t="shared" si="6"/>
        <v>14</v>
      </c>
      <c r="M28" s="216">
        <f t="shared" si="7"/>
        <v>1.1666666666666667</v>
      </c>
      <c r="N28" s="118">
        <f t="shared" si="13"/>
        <v>0</v>
      </c>
      <c r="O28" s="118">
        <f t="shared" si="14"/>
        <v>0</v>
      </c>
      <c r="P28" s="118">
        <f t="shared" si="1"/>
        <v>0</v>
      </c>
      <c r="Q28" s="118">
        <f t="shared" si="8"/>
        <v>0</v>
      </c>
      <c r="R28" s="118">
        <f t="shared" si="9"/>
        <v>0</v>
      </c>
      <c r="S28" s="118">
        <f t="shared" si="15"/>
        <v>0</v>
      </c>
    </row>
    <row r="29" spans="1:19" x14ac:dyDescent="0.25">
      <c r="A29">
        <v>15</v>
      </c>
      <c r="B29">
        <f t="shared" si="2"/>
        <v>15</v>
      </c>
      <c r="C29" s="216">
        <f t="shared" si="3"/>
        <v>1.25</v>
      </c>
      <c r="D29" s="118">
        <f t="shared" si="10"/>
        <v>0</v>
      </c>
      <c r="E29" s="118">
        <f t="shared" si="11"/>
        <v>0</v>
      </c>
      <c r="F29" s="118">
        <f t="shared" si="0"/>
        <v>0</v>
      </c>
      <c r="G29" s="118">
        <f t="shared" si="4"/>
        <v>0</v>
      </c>
      <c r="H29" s="118">
        <f t="shared" si="5"/>
        <v>0</v>
      </c>
      <c r="I29" s="118">
        <f t="shared" si="12"/>
        <v>0</v>
      </c>
      <c r="K29">
        <v>15</v>
      </c>
      <c r="L29">
        <f t="shared" si="6"/>
        <v>15</v>
      </c>
      <c r="M29" s="216">
        <f t="shared" si="7"/>
        <v>1.25</v>
      </c>
      <c r="N29" s="118">
        <f t="shared" si="13"/>
        <v>0</v>
      </c>
      <c r="O29" s="118">
        <f t="shared" si="14"/>
        <v>0</v>
      </c>
      <c r="P29" s="118">
        <f t="shared" si="1"/>
        <v>0</v>
      </c>
      <c r="Q29" s="118">
        <f t="shared" si="8"/>
        <v>0</v>
      </c>
      <c r="R29" s="118">
        <f t="shared" si="9"/>
        <v>0</v>
      </c>
      <c r="S29" s="118">
        <f t="shared" si="15"/>
        <v>0</v>
      </c>
    </row>
    <row r="30" spans="1:19" x14ac:dyDescent="0.25">
      <c r="A30">
        <v>16</v>
      </c>
      <c r="B30">
        <f t="shared" si="2"/>
        <v>16</v>
      </c>
      <c r="C30" s="216">
        <f t="shared" si="3"/>
        <v>1.3333333333333333</v>
      </c>
      <c r="D30" s="118">
        <f t="shared" si="10"/>
        <v>0</v>
      </c>
      <c r="E30" s="118">
        <f t="shared" si="11"/>
        <v>0</v>
      </c>
      <c r="F30" s="118">
        <f t="shared" si="0"/>
        <v>0</v>
      </c>
      <c r="G30" s="118">
        <f t="shared" si="4"/>
        <v>0</v>
      </c>
      <c r="H30" s="118">
        <f t="shared" si="5"/>
        <v>0</v>
      </c>
      <c r="I30" s="118">
        <f t="shared" si="12"/>
        <v>0</v>
      </c>
      <c r="K30">
        <v>16</v>
      </c>
      <c r="L30">
        <f t="shared" si="6"/>
        <v>16</v>
      </c>
      <c r="M30" s="216">
        <f t="shared" si="7"/>
        <v>1.3333333333333333</v>
      </c>
      <c r="N30" s="118">
        <f t="shared" si="13"/>
        <v>0</v>
      </c>
      <c r="O30" s="118">
        <f t="shared" si="14"/>
        <v>0</v>
      </c>
      <c r="P30" s="118">
        <f t="shared" si="1"/>
        <v>0</v>
      </c>
      <c r="Q30" s="118">
        <f t="shared" si="8"/>
        <v>0</v>
      </c>
      <c r="R30" s="118">
        <f t="shared" si="9"/>
        <v>0</v>
      </c>
      <c r="S30" s="118">
        <f t="shared" si="15"/>
        <v>0</v>
      </c>
    </row>
    <row r="31" spans="1:19" x14ac:dyDescent="0.25">
      <c r="A31">
        <v>17</v>
      </c>
      <c r="B31">
        <f t="shared" si="2"/>
        <v>17</v>
      </c>
      <c r="C31" s="216">
        <f t="shared" si="3"/>
        <v>1.4166666666666667</v>
      </c>
      <c r="D31" s="118">
        <f t="shared" si="10"/>
        <v>0</v>
      </c>
      <c r="E31" s="118">
        <f t="shared" si="11"/>
        <v>0</v>
      </c>
      <c r="F31" s="118">
        <f t="shared" si="0"/>
        <v>0</v>
      </c>
      <c r="G31" s="118">
        <f t="shared" si="4"/>
        <v>0</v>
      </c>
      <c r="H31" s="118">
        <f t="shared" si="5"/>
        <v>0</v>
      </c>
      <c r="I31" s="118">
        <f t="shared" si="12"/>
        <v>0</v>
      </c>
      <c r="K31">
        <v>17</v>
      </c>
      <c r="L31">
        <f t="shared" si="6"/>
        <v>17</v>
      </c>
      <c r="M31" s="216">
        <f t="shared" si="7"/>
        <v>1.4166666666666667</v>
      </c>
      <c r="N31" s="118">
        <f t="shared" si="13"/>
        <v>0</v>
      </c>
      <c r="O31" s="118">
        <f t="shared" si="14"/>
        <v>0</v>
      </c>
      <c r="P31" s="118">
        <f t="shared" si="1"/>
        <v>0</v>
      </c>
      <c r="Q31" s="118">
        <f t="shared" si="8"/>
        <v>0</v>
      </c>
      <c r="R31" s="118">
        <f t="shared" si="9"/>
        <v>0</v>
      </c>
      <c r="S31" s="118">
        <f t="shared" si="15"/>
        <v>0</v>
      </c>
    </row>
    <row r="32" spans="1:19" x14ac:dyDescent="0.25">
      <c r="A32">
        <v>18</v>
      </c>
      <c r="B32">
        <f t="shared" si="2"/>
        <v>18</v>
      </c>
      <c r="C32" s="216">
        <f t="shared" si="3"/>
        <v>1.5</v>
      </c>
      <c r="D32" s="118">
        <f t="shared" si="10"/>
        <v>0</v>
      </c>
      <c r="E32" s="118">
        <f t="shared" si="11"/>
        <v>0</v>
      </c>
      <c r="F32" s="118">
        <f t="shared" si="0"/>
        <v>0</v>
      </c>
      <c r="G32" s="118">
        <f t="shared" si="4"/>
        <v>0</v>
      </c>
      <c r="H32" s="118">
        <f t="shared" si="5"/>
        <v>0</v>
      </c>
      <c r="I32" s="118">
        <f t="shared" si="12"/>
        <v>0</v>
      </c>
      <c r="K32">
        <v>18</v>
      </c>
      <c r="L32">
        <f t="shared" si="6"/>
        <v>18</v>
      </c>
      <c r="M32" s="216">
        <f t="shared" si="7"/>
        <v>1.5</v>
      </c>
      <c r="N32" s="118">
        <f t="shared" si="13"/>
        <v>0</v>
      </c>
      <c r="O32" s="118">
        <f t="shared" si="14"/>
        <v>0</v>
      </c>
      <c r="P32" s="118">
        <f t="shared" si="1"/>
        <v>0</v>
      </c>
      <c r="Q32" s="118">
        <f t="shared" si="8"/>
        <v>0</v>
      </c>
      <c r="R32" s="118">
        <f t="shared" si="9"/>
        <v>0</v>
      </c>
      <c r="S32" s="118">
        <f t="shared" si="15"/>
        <v>0</v>
      </c>
    </row>
    <row r="33" spans="1:19" x14ac:dyDescent="0.25">
      <c r="A33">
        <v>19</v>
      </c>
      <c r="B33">
        <f t="shared" si="2"/>
        <v>19</v>
      </c>
      <c r="C33" s="216">
        <f t="shared" si="3"/>
        <v>1.5833333333333333</v>
      </c>
      <c r="D33" s="118">
        <f t="shared" si="10"/>
        <v>0</v>
      </c>
      <c r="E33" s="118">
        <f t="shared" si="11"/>
        <v>0</v>
      </c>
      <c r="F33" s="118">
        <f t="shared" si="0"/>
        <v>0</v>
      </c>
      <c r="G33" s="118">
        <f t="shared" si="4"/>
        <v>0</v>
      </c>
      <c r="H33" s="118">
        <f t="shared" si="5"/>
        <v>0</v>
      </c>
      <c r="I33" s="118">
        <f t="shared" si="12"/>
        <v>0</v>
      </c>
      <c r="K33">
        <v>19</v>
      </c>
      <c r="L33">
        <f t="shared" si="6"/>
        <v>19</v>
      </c>
      <c r="M33" s="216">
        <f t="shared" si="7"/>
        <v>1.5833333333333333</v>
      </c>
      <c r="N33" s="118">
        <f t="shared" si="13"/>
        <v>0</v>
      </c>
      <c r="O33" s="118">
        <f t="shared" si="14"/>
        <v>0</v>
      </c>
      <c r="P33" s="118">
        <f t="shared" si="1"/>
        <v>0</v>
      </c>
      <c r="Q33" s="118">
        <f t="shared" si="8"/>
        <v>0</v>
      </c>
      <c r="R33" s="118">
        <f t="shared" si="9"/>
        <v>0</v>
      </c>
      <c r="S33" s="118">
        <f t="shared" si="15"/>
        <v>0</v>
      </c>
    </row>
    <row r="34" spans="1:19" x14ac:dyDescent="0.25">
      <c r="A34">
        <v>20</v>
      </c>
      <c r="B34">
        <f t="shared" si="2"/>
        <v>20</v>
      </c>
      <c r="C34" s="216">
        <f t="shared" si="3"/>
        <v>1.6666666666666667</v>
      </c>
      <c r="D34" s="118">
        <f t="shared" si="10"/>
        <v>0</v>
      </c>
      <c r="E34" s="118">
        <f t="shared" si="11"/>
        <v>0</v>
      </c>
      <c r="F34" s="118">
        <f t="shared" si="0"/>
        <v>0</v>
      </c>
      <c r="G34" s="118">
        <f t="shared" si="4"/>
        <v>0</v>
      </c>
      <c r="H34" s="118">
        <f t="shared" si="5"/>
        <v>0</v>
      </c>
      <c r="I34" s="118">
        <f t="shared" si="12"/>
        <v>0</v>
      </c>
      <c r="K34">
        <v>20</v>
      </c>
      <c r="L34">
        <f t="shared" si="6"/>
        <v>20</v>
      </c>
      <c r="M34" s="216">
        <f t="shared" si="7"/>
        <v>1.6666666666666667</v>
      </c>
      <c r="N34" s="118">
        <f t="shared" si="13"/>
        <v>0</v>
      </c>
      <c r="O34" s="118">
        <f t="shared" si="14"/>
        <v>0</v>
      </c>
      <c r="P34" s="118">
        <f t="shared" si="1"/>
        <v>0</v>
      </c>
      <c r="Q34" s="118">
        <f t="shared" si="8"/>
        <v>0</v>
      </c>
      <c r="R34" s="118">
        <f t="shared" si="9"/>
        <v>0</v>
      </c>
      <c r="S34" s="118">
        <f t="shared" si="15"/>
        <v>0</v>
      </c>
    </row>
    <row r="35" spans="1:19" x14ac:dyDescent="0.25">
      <c r="A35">
        <v>21</v>
      </c>
      <c r="B35">
        <f t="shared" si="2"/>
        <v>21</v>
      </c>
      <c r="C35" s="216">
        <f t="shared" si="3"/>
        <v>1.75</v>
      </c>
      <c r="D35" s="118">
        <f t="shared" si="10"/>
        <v>0</v>
      </c>
      <c r="E35" s="118">
        <f t="shared" si="11"/>
        <v>0</v>
      </c>
      <c r="F35" s="118">
        <f t="shared" si="0"/>
        <v>0</v>
      </c>
      <c r="G35" s="118">
        <f t="shared" si="4"/>
        <v>0</v>
      </c>
      <c r="H35" s="118">
        <f t="shared" si="5"/>
        <v>0</v>
      </c>
      <c r="I35" s="118">
        <f t="shared" si="12"/>
        <v>0</v>
      </c>
      <c r="K35">
        <v>21</v>
      </c>
      <c r="L35">
        <f t="shared" si="6"/>
        <v>21</v>
      </c>
      <c r="M35" s="216">
        <f t="shared" si="7"/>
        <v>1.75</v>
      </c>
      <c r="N35" s="118">
        <f t="shared" si="13"/>
        <v>0</v>
      </c>
      <c r="O35" s="118">
        <f t="shared" si="14"/>
        <v>0</v>
      </c>
      <c r="P35" s="118">
        <f t="shared" si="1"/>
        <v>0</v>
      </c>
      <c r="Q35" s="118">
        <f t="shared" si="8"/>
        <v>0</v>
      </c>
      <c r="R35" s="118">
        <f t="shared" si="9"/>
        <v>0</v>
      </c>
      <c r="S35" s="118">
        <f t="shared" si="15"/>
        <v>0</v>
      </c>
    </row>
    <row r="36" spans="1:19" x14ac:dyDescent="0.25">
      <c r="A36">
        <v>22</v>
      </c>
      <c r="B36">
        <f t="shared" si="2"/>
        <v>22</v>
      </c>
      <c r="C36" s="216">
        <f t="shared" si="3"/>
        <v>1.8333333333333333</v>
      </c>
      <c r="D36" s="118">
        <f t="shared" si="10"/>
        <v>0</v>
      </c>
      <c r="E36" s="118">
        <f t="shared" si="11"/>
        <v>0</v>
      </c>
      <c r="F36" s="118">
        <f t="shared" si="0"/>
        <v>0</v>
      </c>
      <c r="G36" s="118">
        <f t="shared" si="4"/>
        <v>0</v>
      </c>
      <c r="H36" s="118">
        <f t="shared" si="5"/>
        <v>0</v>
      </c>
      <c r="I36" s="118">
        <f t="shared" si="12"/>
        <v>0</v>
      </c>
      <c r="K36">
        <v>22</v>
      </c>
      <c r="L36">
        <f t="shared" si="6"/>
        <v>22</v>
      </c>
      <c r="M36" s="216">
        <f t="shared" si="7"/>
        <v>1.8333333333333333</v>
      </c>
      <c r="N36" s="118">
        <f t="shared" si="13"/>
        <v>0</v>
      </c>
      <c r="O36" s="118">
        <f t="shared" si="14"/>
        <v>0</v>
      </c>
      <c r="P36" s="118">
        <f t="shared" si="1"/>
        <v>0</v>
      </c>
      <c r="Q36" s="118">
        <f t="shared" si="8"/>
        <v>0</v>
      </c>
      <c r="R36" s="118">
        <f t="shared" si="9"/>
        <v>0</v>
      </c>
      <c r="S36" s="118">
        <f t="shared" si="15"/>
        <v>0</v>
      </c>
    </row>
    <row r="37" spans="1:19" x14ac:dyDescent="0.25">
      <c r="A37">
        <v>23</v>
      </c>
      <c r="B37">
        <f t="shared" si="2"/>
        <v>23</v>
      </c>
      <c r="C37" s="216">
        <f t="shared" si="3"/>
        <v>1.9166666666666667</v>
      </c>
      <c r="D37" s="118">
        <f t="shared" si="10"/>
        <v>0</v>
      </c>
      <c r="E37" s="118">
        <f t="shared" si="11"/>
        <v>0</v>
      </c>
      <c r="F37" s="118">
        <f t="shared" si="0"/>
        <v>0</v>
      </c>
      <c r="G37" s="118">
        <f t="shared" si="4"/>
        <v>0</v>
      </c>
      <c r="H37" s="118">
        <f t="shared" si="5"/>
        <v>0</v>
      </c>
      <c r="I37" s="118">
        <f t="shared" si="12"/>
        <v>0</v>
      </c>
      <c r="K37">
        <v>23</v>
      </c>
      <c r="L37">
        <f t="shared" si="6"/>
        <v>23</v>
      </c>
      <c r="M37" s="216">
        <f t="shared" si="7"/>
        <v>1.9166666666666667</v>
      </c>
      <c r="N37" s="118">
        <f t="shared" si="13"/>
        <v>0</v>
      </c>
      <c r="O37" s="118">
        <f t="shared" si="14"/>
        <v>0</v>
      </c>
      <c r="P37" s="118">
        <f t="shared" si="1"/>
        <v>0</v>
      </c>
      <c r="Q37" s="118">
        <f t="shared" si="8"/>
        <v>0</v>
      </c>
      <c r="R37" s="118">
        <f t="shared" si="9"/>
        <v>0</v>
      </c>
      <c r="S37" s="118">
        <f t="shared" si="15"/>
        <v>0</v>
      </c>
    </row>
    <row r="38" spans="1:19" x14ac:dyDescent="0.25">
      <c r="A38">
        <v>24</v>
      </c>
      <c r="B38">
        <f t="shared" si="2"/>
        <v>24</v>
      </c>
      <c r="C38" s="216">
        <f t="shared" si="3"/>
        <v>2</v>
      </c>
      <c r="D38" s="118">
        <f t="shared" si="10"/>
        <v>0</v>
      </c>
      <c r="E38" s="118">
        <f t="shared" si="11"/>
        <v>0</v>
      </c>
      <c r="F38" s="118">
        <f t="shared" si="0"/>
        <v>0</v>
      </c>
      <c r="G38" s="118">
        <f t="shared" si="4"/>
        <v>0</v>
      </c>
      <c r="H38" s="118">
        <f t="shared" si="5"/>
        <v>0</v>
      </c>
      <c r="I38" s="118">
        <f t="shared" si="12"/>
        <v>0</v>
      </c>
      <c r="K38">
        <v>24</v>
      </c>
      <c r="L38">
        <f t="shared" si="6"/>
        <v>24</v>
      </c>
      <c r="M38" s="216">
        <f t="shared" si="7"/>
        <v>2</v>
      </c>
      <c r="N38" s="118">
        <f t="shared" si="13"/>
        <v>0</v>
      </c>
      <c r="O38" s="118">
        <f t="shared" si="14"/>
        <v>0</v>
      </c>
      <c r="P38" s="118">
        <f t="shared" si="1"/>
        <v>0</v>
      </c>
      <c r="Q38" s="118">
        <f t="shared" si="8"/>
        <v>0</v>
      </c>
      <c r="R38" s="118">
        <f t="shared" si="9"/>
        <v>0</v>
      </c>
      <c r="S38" s="118">
        <f t="shared" si="15"/>
        <v>0</v>
      </c>
    </row>
    <row r="39" spans="1:19" x14ac:dyDescent="0.25">
      <c r="A39">
        <v>25</v>
      </c>
      <c r="B39">
        <f t="shared" si="2"/>
        <v>25</v>
      </c>
      <c r="C39" s="216">
        <f t="shared" si="3"/>
        <v>2.0833333333333335</v>
      </c>
      <c r="D39" s="118">
        <f t="shared" si="10"/>
        <v>0</v>
      </c>
      <c r="E39" s="118">
        <f t="shared" si="11"/>
        <v>0</v>
      </c>
      <c r="F39" s="118">
        <f t="shared" si="0"/>
        <v>0</v>
      </c>
      <c r="G39" s="118">
        <f t="shared" si="4"/>
        <v>0</v>
      </c>
      <c r="H39" s="118">
        <f t="shared" si="5"/>
        <v>0</v>
      </c>
      <c r="I39" s="118">
        <f t="shared" si="12"/>
        <v>0</v>
      </c>
      <c r="K39">
        <v>25</v>
      </c>
      <c r="L39">
        <f t="shared" si="6"/>
        <v>25</v>
      </c>
      <c r="M39" s="216">
        <f t="shared" si="7"/>
        <v>2.0833333333333335</v>
      </c>
      <c r="N39" s="118">
        <f t="shared" si="13"/>
        <v>0</v>
      </c>
      <c r="O39" s="118">
        <f t="shared" si="14"/>
        <v>0</v>
      </c>
      <c r="P39" s="118">
        <f t="shared" si="1"/>
        <v>0</v>
      </c>
      <c r="Q39" s="118">
        <f t="shared" si="8"/>
        <v>0</v>
      </c>
      <c r="R39" s="118">
        <f t="shared" si="9"/>
        <v>0</v>
      </c>
      <c r="S39" s="118">
        <f t="shared" si="15"/>
        <v>0</v>
      </c>
    </row>
    <row r="40" spans="1:19" x14ac:dyDescent="0.25">
      <c r="A40">
        <v>26</v>
      </c>
      <c r="B40">
        <f t="shared" si="2"/>
        <v>26</v>
      </c>
      <c r="C40" s="216">
        <f t="shared" si="3"/>
        <v>2.1666666666666665</v>
      </c>
      <c r="D40" s="118">
        <f t="shared" si="10"/>
        <v>0</v>
      </c>
      <c r="E40" s="118">
        <f t="shared" si="11"/>
        <v>0</v>
      </c>
      <c r="F40" s="118">
        <f t="shared" si="0"/>
        <v>0</v>
      </c>
      <c r="G40" s="118">
        <f t="shared" si="4"/>
        <v>0</v>
      </c>
      <c r="H40" s="118">
        <f t="shared" si="5"/>
        <v>0</v>
      </c>
      <c r="I40" s="118">
        <f t="shared" si="12"/>
        <v>0</v>
      </c>
      <c r="K40">
        <v>26</v>
      </c>
      <c r="L40">
        <f t="shared" si="6"/>
        <v>26</v>
      </c>
      <c r="M40" s="216">
        <f t="shared" si="7"/>
        <v>2.1666666666666665</v>
      </c>
      <c r="N40" s="118">
        <f t="shared" si="13"/>
        <v>0</v>
      </c>
      <c r="O40" s="118">
        <f t="shared" si="14"/>
        <v>0</v>
      </c>
      <c r="P40" s="118">
        <f t="shared" si="1"/>
        <v>0</v>
      </c>
      <c r="Q40" s="118">
        <f t="shared" si="8"/>
        <v>0</v>
      </c>
      <c r="R40" s="118">
        <f t="shared" si="9"/>
        <v>0</v>
      </c>
      <c r="S40" s="118">
        <f t="shared" si="15"/>
        <v>0</v>
      </c>
    </row>
    <row r="41" spans="1:19" x14ac:dyDescent="0.25">
      <c r="A41">
        <v>27</v>
      </c>
      <c r="B41">
        <f t="shared" si="2"/>
        <v>27</v>
      </c>
      <c r="C41" s="216">
        <f t="shared" si="3"/>
        <v>2.25</v>
      </c>
      <c r="D41" s="118">
        <f t="shared" si="10"/>
        <v>0</v>
      </c>
      <c r="E41" s="118">
        <f t="shared" si="11"/>
        <v>0</v>
      </c>
      <c r="F41" s="118">
        <f t="shared" si="0"/>
        <v>0</v>
      </c>
      <c r="G41" s="118">
        <f t="shared" si="4"/>
        <v>0</v>
      </c>
      <c r="H41" s="118">
        <f t="shared" si="5"/>
        <v>0</v>
      </c>
      <c r="I41" s="118">
        <f t="shared" si="12"/>
        <v>0</v>
      </c>
      <c r="K41">
        <v>27</v>
      </c>
      <c r="L41">
        <f t="shared" si="6"/>
        <v>27</v>
      </c>
      <c r="M41" s="216">
        <f t="shared" si="7"/>
        <v>2.25</v>
      </c>
      <c r="N41" s="118">
        <f t="shared" si="13"/>
        <v>0</v>
      </c>
      <c r="O41" s="118">
        <f t="shared" si="14"/>
        <v>0</v>
      </c>
      <c r="P41" s="118">
        <f t="shared" si="1"/>
        <v>0</v>
      </c>
      <c r="Q41" s="118">
        <f t="shared" si="8"/>
        <v>0</v>
      </c>
      <c r="R41" s="118">
        <f t="shared" si="9"/>
        <v>0</v>
      </c>
      <c r="S41" s="118">
        <f t="shared" si="15"/>
        <v>0</v>
      </c>
    </row>
    <row r="42" spans="1:19" x14ac:dyDescent="0.25">
      <c r="A42">
        <v>28</v>
      </c>
      <c r="B42">
        <f t="shared" si="2"/>
        <v>28</v>
      </c>
      <c r="C42" s="216">
        <f t="shared" si="3"/>
        <v>2.3333333333333335</v>
      </c>
      <c r="D42" s="118">
        <f t="shared" si="10"/>
        <v>0</v>
      </c>
      <c r="E42" s="118">
        <f t="shared" si="11"/>
        <v>0</v>
      </c>
      <c r="F42" s="118">
        <f t="shared" si="0"/>
        <v>0</v>
      </c>
      <c r="G42" s="118">
        <f t="shared" si="4"/>
        <v>0</v>
      </c>
      <c r="H42" s="118">
        <f t="shared" si="5"/>
        <v>0</v>
      </c>
      <c r="I42" s="118">
        <f t="shared" si="12"/>
        <v>0</v>
      </c>
      <c r="K42">
        <v>28</v>
      </c>
      <c r="L42">
        <f t="shared" si="6"/>
        <v>28</v>
      </c>
      <c r="M42" s="216">
        <f t="shared" si="7"/>
        <v>2.3333333333333335</v>
      </c>
      <c r="N42" s="118">
        <f t="shared" si="13"/>
        <v>0</v>
      </c>
      <c r="O42" s="118">
        <f t="shared" si="14"/>
        <v>0</v>
      </c>
      <c r="P42" s="118">
        <f t="shared" si="1"/>
        <v>0</v>
      </c>
      <c r="Q42" s="118">
        <f t="shared" si="8"/>
        <v>0</v>
      </c>
      <c r="R42" s="118">
        <f t="shared" si="9"/>
        <v>0</v>
      </c>
      <c r="S42" s="118">
        <f t="shared" si="15"/>
        <v>0</v>
      </c>
    </row>
    <row r="43" spans="1:19" x14ac:dyDescent="0.25">
      <c r="A43">
        <v>29</v>
      </c>
      <c r="B43">
        <f t="shared" si="2"/>
        <v>29</v>
      </c>
      <c r="C43" s="216">
        <f t="shared" si="3"/>
        <v>2.4166666666666665</v>
      </c>
      <c r="D43" s="118">
        <f t="shared" si="10"/>
        <v>0</v>
      </c>
      <c r="E43" s="118">
        <f t="shared" si="11"/>
        <v>0</v>
      </c>
      <c r="F43" s="118">
        <f t="shared" si="0"/>
        <v>0</v>
      </c>
      <c r="G43" s="118">
        <f t="shared" si="4"/>
        <v>0</v>
      </c>
      <c r="H43" s="118">
        <f t="shared" si="5"/>
        <v>0</v>
      </c>
      <c r="I43" s="118">
        <f t="shared" si="12"/>
        <v>0</v>
      </c>
      <c r="K43">
        <v>29</v>
      </c>
      <c r="L43">
        <f t="shared" si="6"/>
        <v>29</v>
      </c>
      <c r="M43" s="216">
        <f t="shared" si="7"/>
        <v>2.4166666666666665</v>
      </c>
      <c r="N43" s="118">
        <f t="shared" si="13"/>
        <v>0</v>
      </c>
      <c r="O43" s="118">
        <f t="shared" si="14"/>
        <v>0</v>
      </c>
      <c r="P43" s="118">
        <f t="shared" si="1"/>
        <v>0</v>
      </c>
      <c r="Q43" s="118">
        <f t="shared" si="8"/>
        <v>0</v>
      </c>
      <c r="R43" s="118">
        <f t="shared" si="9"/>
        <v>0</v>
      </c>
      <c r="S43" s="118">
        <f t="shared" si="15"/>
        <v>0</v>
      </c>
    </row>
    <row r="44" spans="1:19" x14ac:dyDescent="0.25">
      <c r="A44">
        <v>30</v>
      </c>
      <c r="B44">
        <f t="shared" si="2"/>
        <v>30</v>
      </c>
      <c r="C44" s="216">
        <f t="shared" si="3"/>
        <v>2.5</v>
      </c>
      <c r="D44" s="118">
        <f t="shared" si="10"/>
        <v>0</v>
      </c>
      <c r="E44" s="118">
        <f t="shared" si="11"/>
        <v>0</v>
      </c>
      <c r="F44" s="118">
        <f t="shared" si="0"/>
        <v>0</v>
      </c>
      <c r="G44" s="118">
        <f t="shared" si="4"/>
        <v>0</v>
      </c>
      <c r="H44" s="118">
        <f t="shared" si="5"/>
        <v>0</v>
      </c>
      <c r="I44" s="118">
        <f t="shared" si="12"/>
        <v>0</v>
      </c>
      <c r="K44">
        <v>30</v>
      </c>
      <c r="L44">
        <f t="shared" si="6"/>
        <v>30</v>
      </c>
      <c r="M44" s="216">
        <f t="shared" si="7"/>
        <v>2.5</v>
      </c>
      <c r="N44" s="118">
        <f t="shared" si="13"/>
        <v>0</v>
      </c>
      <c r="O44" s="118">
        <f t="shared" si="14"/>
        <v>0</v>
      </c>
      <c r="P44" s="118">
        <f t="shared" si="1"/>
        <v>0</v>
      </c>
      <c r="Q44" s="118">
        <f t="shared" si="8"/>
        <v>0</v>
      </c>
      <c r="R44" s="118">
        <f t="shared" si="9"/>
        <v>0</v>
      </c>
      <c r="S44" s="118">
        <f t="shared" si="15"/>
        <v>0</v>
      </c>
    </row>
    <row r="45" spans="1:19" x14ac:dyDescent="0.25">
      <c r="A45">
        <v>31</v>
      </c>
      <c r="B45">
        <f t="shared" si="2"/>
        <v>31</v>
      </c>
      <c r="C45" s="216">
        <f t="shared" si="3"/>
        <v>2.5833333333333335</v>
      </c>
      <c r="D45" s="118">
        <f t="shared" si="10"/>
        <v>0</v>
      </c>
      <c r="E45" s="118">
        <f t="shared" si="11"/>
        <v>0</v>
      </c>
      <c r="F45" s="118">
        <f t="shared" si="0"/>
        <v>0</v>
      </c>
      <c r="G45" s="118">
        <f t="shared" si="4"/>
        <v>0</v>
      </c>
      <c r="H45" s="118">
        <f t="shared" si="5"/>
        <v>0</v>
      </c>
      <c r="I45" s="118">
        <f t="shared" si="12"/>
        <v>0</v>
      </c>
      <c r="K45">
        <v>31</v>
      </c>
      <c r="L45">
        <f t="shared" si="6"/>
        <v>31</v>
      </c>
      <c r="M45" s="216">
        <f t="shared" si="7"/>
        <v>2.5833333333333335</v>
      </c>
      <c r="N45" s="118">
        <f t="shared" si="13"/>
        <v>0</v>
      </c>
      <c r="O45" s="118">
        <f t="shared" si="14"/>
        <v>0</v>
      </c>
      <c r="P45" s="118">
        <f t="shared" si="1"/>
        <v>0</v>
      </c>
      <c r="Q45" s="118">
        <f t="shared" si="8"/>
        <v>0</v>
      </c>
      <c r="R45" s="118">
        <f t="shared" si="9"/>
        <v>0</v>
      </c>
      <c r="S45" s="118">
        <f t="shared" si="15"/>
        <v>0</v>
      </c>
    </row>
    <row r="46" spans="1:19" x14ac:dyDescent="0.25">
      <c r="A46">
        <v>32</v>
      </c>
      <c r="B46">
        <f t="shared" si="2"/>
        <v>32</v>
      </c>
      <c r="C46" s="216">
        <f t="shared" si="3"/>
        <v>2.6666666666666665</v>
      </c>
      <c r="D46" s="118">
        <f t="shared" si="10"/>
        <v>0</v>
      </c>
      <c r="E46" s="118">
        <f t="shared" si="11"/>
        <v>0</v>
      </c>
      <c r="F46" s="118">
        <f t="shared" si="0"/>
        <v>0</v>
      </c>
      <c r="G46" s="118">
        <f t="shared" si="4"/>
        <v>0</v>
      </c>
      <c r="H46" s="118">
        <f t="shared" si="5"/>
        <v>0</v>
      </c>
      <c r="I46" s="118">
        <f t="shared" si="12"/>
        <v>0</v>
      </c>
      <c r="K46">
        <v>32</v>
      </c>
      <c r="L46">
        <f t="shared" si="6"/>
        <v>32</v>
      </c>
      <c r="M46" s="216">
        <f t="shared" si="7"/>
        <v>2.6666666666666665</v>
      </c>
      <c r="N46" s="118">
        <f t="shared" si="13"/>
        <v>0</v>
      </c>
      <c r="O46" s="118">
        <f t="shared" si="14"/>
        <v>0</v>
      </c>
      <c r="P46" s="118">
        <f t="shared" si="1"/>
        <v>0</v>
      </c>
      <c r="Q46" s="118">
        <f t="shared" si="8"/>
        <v>0</v>
      </c>
      <c r="R46" s="118">
        <f t="shared" si="9"/>
        <v>0</v>
      </c>
      <c r="S46" s="118">
        <f t="shared" si="15"/>
        <v>0</v>
      </c>
    </row>
    <row r="47" spans="1:19" x14ac:dyDescent="0.25">
      <c r="A47">
        <v>33</v>
      </c>
      <c r="B47">
        <f t="shared" si="2"/>
        <v>33</v>
      </c>
      <c r="C47" s="216">
        <f t="shared" si="3"/>
        <v>2.75</v>
      </c>
      <c r="D47" s="118">
        <f t="shared" si="10"/>
        <v>0</v>
      </c>
      <c r="E47" s="118">
        <f t="shared" si="11"/>
        <v>0</v>
      </c>
      <c r="F47" s="118">
        <f t="shared" si="0"/>
        <v>0</v>
      </c>
      <c r="G47" s="118">
        <f t="shared" si="4"/>
        <v>0</v>
      </c>
      <c r="H47" s="118">
        <f t="shared" si="5"/>
        <v>0</v>
      </c>
      <c r="I47" s="118">
        <f t="shared" si="12"/>
        <v>0</v>
      </c>
      <c r="K47">
        <v>33</v>
      </c>
      <c r="L47">
        <f t="shared" si="6"/>
        <v>33</v>
      </c>
      <c r="M47" s="216">
        <f t="shared" si="7"/>
        <v>2.75</v>
      </c>
      <c r="N47" s="118">
        <f t="shared" si="13"/>
        <v>0</v>
      </c>
      <c r="O47" s="118">
        <f t="shared" si="14"/>
        <v>0</v>
      </c>
      <c r="P47" s="118">
        <f t="shared" si="1"/>
        <v>0</v>
      </c>
      <c r="Q47" s="118">
        <f t="shared" si="8"/>
        <v>0</v>
      </c>
      <c r="R47" s="118">
        <f t="shared" si="9"/>
        <v>0</v>
      </c>
      <c r="S47" s="118">
        <f t="shared" si="15"/>
        <v>0</v>
      </c>
    </row>
    <row r="48" spans="1:19" x14ac:dyDescent="0.25">
      <c r="A48">
        <v>34</v>
      </c>
      <c r="B48">
        <f t="shared" si="2"/>
        <v>34</v>
      </c>
      <c r="C48" s="216">
        <f t="shared" si="3"/>
        <v>2.8333333333333335</v>
      </c>
      <c r="D48" s="118">
        <f t="shared" si="10"/>
        <v>0</v>
      </c>
      <c r="E48" s="118">
        <f t="shared" si="11"/>
        <v>0</v>
      </c>
      <c r="F48" s="118">
        <f t="shared" si="0"/>
        <v>0</v>
      </c>
      <c r="G48" s="118">
        <f t="shared" si="4"/>
        <v>0</v>
      </c>
      <c r="H48" s="118">
        <f t="shared" si="5"/>
        <v>0</v>
      </c>
      <c r="I48" s="118">
        <f t="shared" si="12"/>
        <v>0</v>
      </c>
      <c r="K48">
        <v>34</v>
      </c>
      <c r="L48">
        <f t="shared" si="6"/>
        <v>34</v>
      </c>
      <c r="M48" s="216">
        <f t="shared" si="7"/>
        <v>2.8333333333333335</v>
      </c>
      <c r="N48" s="118">
        <f t="shared" si="13"/>
        <v>0</v>
      </c>
      <c r="O48" s="118">
        <f t="shared" si="14"/>
        <v>0</v>
      </c>
      <c r="P48" s="118">
        <f t="shared" si="1"/>
        <v>0</v>
      </c>
      <c r="Q48" s="118">
        <f t="shared" si="8"/>
        <v>0</v>
      </c>
      <c r="R48" s="118">
        <f t="shared" si="9"/>
        <v>0</v>
      </c>
      <c r="S48" s="118">
        <f t="shared" si="15"/>
        <v>0</v>
      </c>
    </row>
    <row r="49" spans="1:19" x14ac:dyDescent="0.25">
      <c r="A49">
        <v>35</v>
      </c>
      <c r="B49">
        <f t="shared" si="2"/>
        <v>35</v>
      </c>
      <c r="C49" s="216">
        <f t="shared" si="3"/>
        <v>2.9166666666666665</v>
      </c>
      <c r="D49" s="118">
        <f t="shared" si="10"/>
        <v>0</v>
      </c>
      <c r="E49" s="118">
        <f t="shared" si="11"/>
        <v>0</v>
      </c>
      <c r="F49" s="118">
        <f t="shared" si="0"/>
        <v>0</v>
      </c>
      <c r="G49" s="118">
        <f t="shared" si="4"/>
        <v>0</v>
      </c>
      <c r="H49" s="118">
        <f t="shared" si="5"/>
        <v>0</v>
      </c>
      <c r="I49" s="118">
        <f t="shared" si="12"/>
        <v>0</v>
      </c>
      <c r="K49">
        <v>35</v>
      </c>
      <c r="L49">
        <f t="shared" si="6"/>
        <v>35</v>
      </c>
      <c r="M49" s="216">
        <f t="shared" si="7"/>
        <v>2.9166666666666665</v>
      </c>
      <c r="N49" s="118">
        <f t="shared" si="13"/>
        <v>0</v>
      </c>
      <c r="O49" s="118">
        <f t="shared" si="14"/>
        <v>0</v>
      </c>
      <c r="P49" s="118">
        <f t="shared" si="1"/>
        <v>0</v>
      </c>
      <c r="Q49" s="118">
        <f t="shared" si="8"/>
        <v>0</v>
      </c>
      <c r="R49" s="118">
        <f t="shared" si="9"/>
        <v>0</v>
      </c>
      <c r="S49" s="118">
        <f t="shared" si="15"/>
        <v>0</v>
      </c>
    </row>
    <row r="50" spans="1:19" x14ac:dyDescent="0.25">
      <c r="A50">
        <v>36</v>
      </c>
      <c r="B50">
        <f t="shared" si="2"/>
        <v>36</v>
      </c>
      <c r="C50" s="216">
        <f t="shared" si="3"/>
        <v>3</v>
      </c>
      <c r="D50" s="118">
        <f t="shared" si="10"/>
        <v>0</v>
      </c>
      <c r="E50" s="118">
        <f t="shared" si="11"/>
        <v>0</v>
      </c>
      <c r="F50" s="118">
        <f t="shared" si="0"/>
        <v>0</v>
      </c>
      <c r="G50" s="118">
        <f t="shared" si="4"/>
        <v>0</v>
      </c>
      <c r="H50" s="118">
        <f t="shared" si="5"/>
        <v>0</v>
      </c>
      <c r="I50" s="118">
        <f t="shared" si="12"/>
        <v>0</v>
      </c>
      <c r="K50">
        <v>36</v>
      </c>
      <c r="L50">
        <f t="shared" si="6"/>
        <v>36</v>
      </c>
      <c r="M50" s="216">
        <f t="shared" si="7"/>
        <v>3</v>
      </c>
      <c r="N50" s="118">
        <f t="shared" si="13"/>
        <v>0</v>
      </c>
      <c r="O50" s="118">
        <f t="shared" si="14"/>
        <v>0</v>
      </c>
      <c r="P50" s="118">
        <f t="shared" si="1"/>
        <v>0</v>
      </c>
      <c r="Q50" s="118">
        <f t="shared" si="8"/>
        <v>0</v>
      </c>
      <c r="R50" s="118">
        <f t="shared" si="9"/>
        <v>0</v>
      </c>
      <c r="S50" s="118">
        <f t="shared" si="15"/>
        <v>0</v>
      </c>
    </row>
    <row r="51" spans="1:19" x14ac:dyDescent="0.25">
      <c r="A51">
        <v>37</v>
      </c>
      <c r="B51">
        <f t="shared" si="2"/>
        <v>37</v>
      </c>
      <c r="C51" s="216">
        <f t="shared" si="3"/>
        <v>3.0833333333333335</v>
      </c>
      <c r="D51" s="118">
        <f t="shared" si="10"/>
        <v>0</v>
      </c>
      <c r="E51" s="118">
        <f t="shared" si="11"/>
        <v>0</v>
      </c>
      <c r="F51" s="118">
        <f t="shared" si="0"/>
        <v>0</v>
      </c>
      <c r="G51" s="118">
        <f t="shared" si="4"/>
        <v>0</v>
      </c>
      <c r="H51" s="118">
        <f t="shared" si="5"/>
        <v>0</v>
      </c>
      <c r="I51" s="118">
        <f t="shared" si="12"/>
        <v>0</v>
      </c>
      <c r="K51">
        <v>37</v>
      </c>
      <c r="L51">
        <f t="shared" si="6"/>
        <v>37</v>
      </c>
      <c r="M51" s="216">
        <f t="shared" si="7"/>
        <v>3.0833333333333335</v>
      </c>
      <c r="N51" s="118">
        <f t="shared" si="13"/>
        <v>0</v>
      </c>
      <c r="O51" s="118">
        <f t="shared" si="14"/>
        <v>0</v>
      </c>
      <c r="P51" s="118">
        <f t="shared" si="1"/>
        <v>0</v>
      </c>
      <c r="Q51" s="118">
        <f t="shared" si="8"/>
        <v>0</v>
      </c>
      <c r="R51" s="118">
        <f t="shared" si="9"/>
        <v>0</v>
      </c>
      <c r="S51" s="118">
        <f t="shared" si="15"/>
        <v>0</v>
      </c>
    </row>
    <row r="52" spans="1:19" x14ac:dyDescent="0.25">
      <c r="A52">
        <v>38</v>
      </c>
      <c r="B52">
        <f t="shared" si="2"/>
        <v>38</v>
      </c>
      <c r="C52" s="216">
        <f t="shared" si="3"/>
        <v>3.1666666666666665</v>
      </c>
      <c r="D52" s="118">
        <f t="shared" si="10"/>
        <v>0</v>
      </c>
      <c r="E52" s="118">
        <f t="shared" si="11"/>
        <v>0</v>
      </c>
      <c r="F52" s="118">
        <f t="shared" si="0"/>
        <v>0</v>
      </c>
      <c r="G52" s="118">
        <f t="shared" si="4"/>
        <v>0</v>
      </c>
      <c r="H52" s="118">
        <f t="shared" si="5"/>
        <v>0</v>
      </c>
      <c r="I52" s="118">
        <f t="shared" si="12"/>
        <v>0</v>
      </c>
      <c r="K52">
        <v>38</v>
      </c>
      <c r="L52">
        <f t="shared" si="6"/>
        <v>38</v>
      </c>
      <c r="M52" s="216">
        <f t="shared" si="7"/>
        <v>3.1666666666666665</v>
      </c>
      <c r="N52" s="118">
        <f t="shared" si="13"/>
        <v>0</v>
      </c>
      <c r="O52" s="118">
        <f t="shared" si="14"/>
        <v>0</v>
      </c>
      <c r="P52" s="118">
        <f t="shared" si="1"/>
        <v>0</v>
      </c>
      <c r="Q52" s="118">
        <f t="shared" si="8"/>
        <v>0</v>
      </c>
      <c r="R52" s="118">
        <f t="shared" si="9"/>
        <v>0</v>
      </c>
      <c r="S52" s="118">
        <f t="shared" si="15"/>
        <v>0</v>
      </c>
    </row>
    <row r="53" spans="1:19" x14ac:dyDescent="0.25">
      <c r="A53">
        <v>39</v>
      </c>
      <c r="B53">
        <f t="shared" si="2"/>
        <v>39</v>
      </c>
      <c r="C53" s="216">
        <f t="shared" si="3"/>
        <v>3.25</v>
      </c>
      <c r="D53" s="118">
        <f t="shared" si="10"/>
        <v>0</v>
      </c>
      <c r="E53" s="118">
        <f t="shared" si="11"/>
        <v>0</v>
      </c>
      <c r="F53" s="118">
        <f t="shared" si="0"/>
        <v>0</v>
      </c>
      <c r="G53" s="118">
        <f t="shared" si="4"/>
        <v>0</v>
      </c>
      <c r="H53" s="118">
        <f t="shared" si="5"/>
        <v>0</v>
      </c>
      <c r="I53" s="118">
        <f t="shared" si="12"/>
        <v>0</v>
      </c>
      <c r="K53">
        <v>39</v>
      </c>
      <c r="L53">
        <f t="shared" si="6"/>
        <v>39</v>
      </c>
      <c r="M53" s="216">
        <f t="shared" si="7"/>
        <v>3.25</v>
      </c>
      <c r="N53" s="118">
        <f t="shared" si="13"/>
        <v>0</v>
      </c>
      <c r="O53" s="118">
        <f t="shared" si="14"/>
        <v>0</v>
      </c>
      <c r="P53" s="118">
        <f t="shared" si="1"/>
        <v>0</v>
      </c>
      <c r="Q53" s="118">
        <f t="shared" si="8"/>
        <v>0</v>
      </c>
      <c r="R53" s="118">
        <f t="shared" si="9"/>
        <v>0</v>
      </c>
      <c r="S53" s="118">
        <f t="shared" si="15"/>
        <v>0</v>
      </c>
    </row>
    <row r="54" spans="1:19" x14ac:dyDescent="0.25">
      <c r="A54">
        <v>40</v>
      </c>
      <c r="B54">
        <f t="shared" si="2"/>
        <v>40</v>
      </c>
      <c r="C54" s="216">
        <f t="shared" si="3"/>
        <v>3.3333333333333335</v>
      </c>
      <c r="D54" s="118">
        <f t="shared" si="10"/>
        <v>0</v>
      </c>
      <c r="E54" s="118">
        <f t="shared" si="11"/>
        <v>0</v>
      </c>
      <c r="F54" s="118">
        <f t="shared" si="0"/>
        <v>0</v>
      </c>
      <c r="G54" s="118">
        <f t="shared" si="4"/>
        <v>0</v>
      </c>
      <c r="H54" s="118">
        <f t="shared" si="5"/>
        <v>0</v>
      </c>
      <c r="I54" s="118">
        <f t="shared" si="12"/>
        <v>0</v>
      </c>
      <c r="K54">
        <v>40</v>
      </c>
      <c r="L54">
        <f t="shared" si="6"/>
        <v>40</v>
      </c>
      <c r="M54" s="216">
        <f t="shared" si="7"/>
        <v>3.3333333333333335</v>
      </c>
      <c r="N54" s="118">
        <f t="shared" si="13"/>
        <v>0</v>
      </c>
      <c r="O54" s="118">
        <f t="shared" si="14"/>
        <v>0</v>
      </c>
      <c r="P54" s="118">
        <f t="shared" si="1"/>
        <v>0</v>
      </c>
      <c r="Q54" s="118">
        <f t="shared" si="8"/>
        <v>0</v>
      </c>
      <c r="R54" s="118">
        <f t="shared" si="9"/>
        <v>0</v>
      </c>
      <c r="S54" s="118">
        <f t="shared" si="15"/>
        <v>0</v>
      </c>
    </row>
    <row r="55" spans="1:19" x14ac:dyDescent="0.25">
      <c r="A55">
        <v>41</v>
      </c>
      <c r="B55">
        <f t="shared" si="2"/>
        <v>41</v>
      </c>
      <c r="C55" s="216">
        <f t="shared" si="3"/>
        <v>3.4166666666666665</v>
      </c>
      <c r="D55" s="118">
        <f t="shared" si="10"/>
        <v>0</v>
      </c>
      <c r="E55" s="118">
        <f t="shared" si="11"/>
        <v>0</v>
      </c>
      <c r="F55" s="118">
        <f t="shared" si="0"/>
        <v>0</v>
      </c>
      <c r="G55" s="118">
        <f t="shared" si="4"/>
        <v>0</v>
      </c>
      <c r="H55" s="118">
        <f t="shared" si="5"/>
        <v>0</v>
      </c>
      <c r="I55" s="118">
        <f t="shared" si="12"/>
        <v>0</v>
      </c>
      <c r="K55">
        <v>41</v>
      </c>
      <c r="L55">
        <f t="shared" si="6"/>
        <v>41</v>
      </c>
      <c r="M55" s="216">
        <f t="shared" si="7"/>
        <v>3.4166666666666665</v>
      </c>
      <c r="N55" s="118">
        <f t="shared" si="13"/>
        <v>0</v>
      </c>
      <c r="O55" s="118">
        <f t="shared" si="14"/>
        <v>0</v>
      </c>
      <c r="P55" s="118">
        <f t="shared" si="1"/>
        <v>0</v>
      </c>
      <c r="Q55" s="118">
        <f t="shared" si="8"/>
        <v>0</v>
      </c>
      <c r="R55" s="118">
        <f t="shared" si="9"/>
        <v>0</v>
      </c>
      <c r="S55" s="118">
        <f t="shared" si="15"/>
        <v>0</v>
      </c>
    </row>
    <row r="56" spans="1:19" x14ac:dyDescent="0.25">
      <c r="A56">
        <v>42</v>
      </c>
      <c r="B56">
        <f t="shared" si="2"/>
        <v>42</v>
      </c>
      <c r="C56" s="216">
        <f t="shared" si="3"/>
        <v>3.5</v>
      </c>
      <c r="D56" s="118">
        <f t="shared" si="10"/>
        <v>0</v>
      </c>
      <c r="E56" s="118">
        <f t="shared" si="11"/>
        <v>0</v>
      </c>
      <c r="F56" s="118">
        <f t="shared" si="0"/>
        <v>0</v>
      </c>
      <c r="G56" s="118">
        <f t="shared" si="4"/>
        <v>0</v>
      </c>
      <c r="H56" s="118">
        <f t="shared" si="5"/>
        <v>0</v>
      </c>
      <c r="I56" s="118">
        <f t="shared" si="12"/>
        <v>0</v>
      </c>
      <c r="K56">
        <v>42</v>
      </c>
      <c r="L56">
        <f t="shared" si="6"/>
        <v>42</v>
      </c>
      <c r="M56" s="216">
        <f t="shared" si="7"/>
        <v>3.5</v>
      </c>
      <c r="N56" s="118">
        <f t="shared" si="13"/>
        <v>0</v>
      </c>
      <c r="O56" s="118">
        <f t="shared" si="14"/>
        <v>0</v>
      </c>
      <c r="P56" s="118">
        <f t="shared" si="1"/>
        <v>0</v>
      </c>
      <c r="Q56" s="118">
        <f t="shared" si="8"/>
        <v>0</v>
      </c>
      <c r="R56" s="118">
        <f t="shared" si="9"/>
        <v>0</v>
      </c>
      <c r="S56" s="118">
        <f t="shared" si="15"/>
        <v>0</v>
      </c>
    </row>
    <row r="57" spans="1:19" x14ac:dyDescent="0.25">
      <c r="A57">
        <v>43</v>
      </c>
      <c r="B57">
        <f t="shared" si="2"/>
        <v>43</v>
      </c>
      <c r="C57" s="216">
        <f t="shared" si="3"/>
        <v>3.5833333333333335</v>
      </c>
      <c r="D57" s="118">
        <f t="shared" si="10"/>
        <v>0</v>
      </c>
      <c r="E57" s="118">
        <f t="shared" si="11"/>
        <v>0</v>
      </c>
      <c r="F57" s="118">
        <f t="shared" si="0"/>
        <v>0</v>
      </c>
      <c r="G57" s="118">
        <f t="shared" si="4"/>
        <v>0</v>
      </c>
      <c r="H57" s="118">
        <f t="shared" si="5"/>
        <v>0</v>
      </c>
      <c r="I57" s="118">
        <f t="shared" si="12"/>
        <v>0</v>
      </c>
      <c r="K57">
        <v>43</v>
      </c>
      <c r="L57">
        <f t="shared" si="6"/>
        <v>43</v>
      </c>
      <c r="M57" s="216">
        <f t="shared" si="7"/>
        <v>3.5833333333333335</v>
      </c>
      <c r="N57" s="118">
        <f t="shared" si="13"/>
        <v>0</v>
      </c>
      <c r="O57" s="118">
        <f t="shared" si="14"/>
        <v>0</v>
      </c>
      <c r="P57" s="118">
        <f t="shared" si="1"/>
        <v>0</v>
      </c>
      <c r="Q57" s="118">
        <f t="shared" si="8"/>
        <v>0</v>
      </c>
      <c r="R57" s="118">
        <f t="shared" si="9"/>
        <v>0</v>
      </c>
      <c r="S57" s="118">
        <f t="shared" si="15"/>
        <v>0</v>
      </c>
    </row>
    <row r="58" spans="1:19" x14ac:dyDescent="0.25">
      <c r="A58">
        <v>44</v>
      </c>
      <c r="B58">
        <f t="shared" si="2"/>
        <v>44</v>
      </c>
      <c r="C58" s="216">
        <f t="shared" si="3"/>
        <v>3.6666666666666665</v>
      </c>
      <c r="D58" s="118">
        <f t="shared" si="10"/>
        <v>0</v>
      </c>
      <c r="E58" s="118">
        <f t="shared" si="11"/>
        <v>0</v>
      </c>
      <c r="F58" s="118">
        <f t="shared" si="0"/>
        <v>0</v>
      </c>
      <c r="G58" s="118">
        <f t="shared" si="4"/>
        <v>0</v>
      </c>
      <c r="H58" s="118">
        <f t="shared" si="5"/>
        <v>0</v>
      </c>
      <c r="I58" s="118">
        <f t="shared" si="12"/>
        <v>0</v>
      </c>
      <c r="K58">
        <v>44</v>
      </c>
      <c r="L58">
        <f t="shared" si="6"/>
        <v>44</v>
      </c>
      <c r="M58" s="216">
        <f t="shared" si="7"/>
        <v>3.6666666666666665</v>
      </c>
      <c r="N58" s="118">
        <f t="shared" si="13"/>
        <v>0</v>
      </c>
      <c r="O58" s="118">
        <f t="shared" si="14"/>
        <v>0</v>
      </c>
      <c r="P58" s="118">
        <f t="shared" si="1"/>
        <v>0</v>
      </c>
      <c r="Q58" s="118">
        <f t="shared" si="8"/>
        <v>0</v>
      </c>
      <c r="R58" s="118">
        <f t="shared" si="9"/>
        <v>0</v>
      </c>
      <c r="S58" s="118">
        <f t="shared" si="15"/>
        <v>0</v>
      </c>
    </row>
    <row r="59" spans="1:19" x14ac:dyDescent="0.25">
      <c r="A59">
        <v>45</v>
      </c>
      <c r="B59">
        <f t="shared" si="2"/>
        <v>45</v>
      </c>
      <c r="C59" s="216">
        <f t="shared" si="3"/>
        <v>3.75</v>
      </c>
      <c r="D59" s="118">
        <f t="shared" si="10"/>
        <v>0</v>
      </c>
      <c r="E59" s="118">
        <f t="shared" si="11"/>
        <v>0</v>
      </c>
      <c r="F59" s="118">
        <f t="shared" si="0"/>
        <v>0</v>
      </c>
      <c r="G59" s="118">
        <f t="shared" si="4"/>
        <v>0</v>
      </c>
      <c r="H59" s="118">
        <f t="shared" si="5"/>
        <v>0</v>
      </c>
      <c r="I59" s="118">
        <f t="shared" si="12"/>
        <v>0</v>
      </c>
      <c r="K59">
        <v>45</v>
      </c>
      <c r="L59">
        <f t="shared" si="6"/>
        <v>45</v>
      </c>
      <c r="M59" s="216">
        <f t="shared" si="7"/>
        <v>3.75</v>
      </c>
      <c r="N59" s="118">
        <f t="shared" si="13"/>
        <v>0</v>
      </c>
      <c r="O59" s="118">
        <f t="shared" si="14"/>
        <v>0</v>
      </c>
      <c r="P59" s="118">
        <f t="shared" si="1"/>
        <v>0</v>
      </c>
      <c r="Q59" s="118">
        <f t="shared" si="8"/>
        <v>0</v>
      </c>
      <c r="R59" s="118">
        <f t="shared" si="9"/>
        <v>0</v>
      </c>
      <c r="S59" s="118">
        <f t="shared" si="15"/>
        <v>0</v>
      </c>
    </row>
    <row r="60" spans="1:19" x14ac:dyDescent="0.25">
      <c r="A60">
        <v>46</v>
      </c>
      <c r="B60">
        <f t="shared" si="2"/>
        <v>46</v>
      </c>
      <c r="C60" s="216">
        <f t="shared" si="3"/>
        <v>3.8333333333333335</v>
      </c>
      <c r="D60" s="118">
        <f t="shared" si="10"/>
        <v>0</v>
      </c>
      <c r="E60" s="118">
        <f t="shared" si="11"/>
        <v>0</v>
      </c>
      <c r="F60" s="118">
        <f t="shared" si="0"/>
        <v>0</v>
      </c>
      <c r="G60" s="118">
        <f t="shared" si="4"/>
        <v>0</v>
      </c>
      <c r="H60" s="118">
        <f t="shared" si="5"/>
        <v>0</v>
      </c>
      <c r="I60" s="118">
        <f t="shared" si="12"/>
        <v>0</v>
      </c>
      <c r="K60">
        <v>46</v>
      </c>
      <c r="L60">
        <f t="shared" si="6"/>
        <v>46</v>
      </c>
      <c r="M60" s="216">
        <f t="shared" si="7"/>
        <v>3.8333333333333335</v>
      </c>
      <c r="N60" s="118">
        <f t="shared" si="13"/>
        <v>0</v>
      </c>
      <c r="O60" s="118">
        <f t="shared" si="14"/>
        <v>0</v>
      </c>
      <c r="P60" s="118">
        <f t="shared" si="1"/>
        <v>0</v>
      </c>
      <c r="Q60" s="118">
        <f t="shared" si="8"/>
        <v>0</v>
      </c>
      <c r="R60" s="118">
        <f t="shared" si="9"/>
        <v>0</v>
      </c>
      <c r="S60" s="118">
        <f t="shared" si="15"/>
        <v>0</v>
      </c>
    </row>
    <row r="61" spans="1:19" x14ac:dyDescent="0.25">
      <c r="A61">
        <v>47</v>
      </c>
      <c r="B61">
        <f t="shared" si="2"/>
        <v>47</v>
      </c>
      <c r="C61" s="216">
        <f t="shared" si="3"/>
        <v>3.9166666666666665</v>
      </c>
      <c r="D61" s="118">
        <f t="shared" si="10"/>
        <v>0</v>
      </c>
      <c r="E61" s="118">
        <f t="shared" si="11"/>
        <v>0</v>
      </c>
      <c r="F61" s="118">
        <f t="shared" si="0"/>
        <v>0</v>
      </c>
      <c r="G61" s="118">
        <f t="shared" si="4"/>
        <v>0</v>
      </c>
      <c r="H61" s="118">
        <f t="shared" si="5"/>
        <v>0</v>
      </c>
      <c r="I61" s="118">
        <f t="shared" si="12"/>
        <v>0</v>
      </c>
      <c r="K61">
        <v>47</v>
      </c>
      <c r="L61">
        <f t="shared" si="6"/>
        <v>47</v>
      </c>
      <c r="M61" s="216">
        <f t="shared" si="7"/>
        <v>3.9166666666666665</v>
      </c>
      <c r="N61" s="118">
        <f t="shared" si="13"/>
        <v>0</v>
      </c>
      <c r="O61" s="118">
        <f t="shared" si="14"/>
        <v>0</v>
      </c>
      <c r="P61" s="118">
        <f t="shared" si="1"/>
        <v>0</v>
      </c>
      <c r="Q61" s="118">
        <f t="shared" si="8"/>
        <v>0</v>
      </c>
      <c r="R61" s="118">
        <f t="shared" si="9"/>
        <v>0</v>
      </c>
      <c r="S61" s="118">
        <f t="shared" si="15"/>
        <v>0</v>
      </c>
    </row>
    <row r="62" spans="1:19" x14ac:dyDescent="0.25">
      <c r="A62">
        <v>48</v>
      </c>
      <c r="B62">
        <f t="shared" si="2"/>
        <v>48</v>
      </c>
      <c r="C62" s="216">
        <f t="shared" si="3"/>
        <v>4</v>
      </c>
      <c r="D62" s="118">
        <f t="shared" si="10"/>
        <v>0</v>
      </c>
      <c r="E62" s="118">
        <f t="shared" si="11"/>
        <v>0</v>
      </c>
      <c r="F62" s="118">
        <f t="shared" si="0"/>
        <v>0</v>
      </c>
      <c r="G62" s="118">
        <f t="shared" si="4"/>
        <v>0</v>
      </c>
      <c r="H62" s="118">
        <f t="shared" si="5"/>
        <v>0</v>
      </c>
      <c r="I62" s="118">
        <f t="shared" si="12"/>
        <v>0</v>
      </c>
      <c r="K62">
        <v>48</v>
      </c>
      <c r="L62">
        <f t="shared" si="6"/>
        <v>48</v>
      </c>
      <c r="M62" s="216">
        <f t="shared" si="7"/>
        <v>4</v>
      </c>
      <c r="N62" s="118">
        <f t="shared" si="13"/>
        <v>0</v>
      </c>
      <c r="O62" s="118">
        <f t="shared" si="14"/>
        <v>0</v>
      </c>
      <c r="P62" s="118">
        <f t="shared" si="1"/>
        <v>0</v>
      </c>
      <c r="Q62" s="118">
        <f t="shared" si="8"/>
        <v>0</v>
      </c>
      <c r="R62" s="118">
        <f t="shared" si="9"/>
        <v>0</v>
      </c>
      <c r="S62" s="118">
        <f t="shared" si="15"/>
        <v>0</v>
      </c>
    </row>
    <row r="63" spans="1:19" x14ac:dyDescent="0.25">
      <c r="A63">
        <v>49</v>
      </c>
      <c r="B63">
        <f t="shared" si="2"/>
        <v>49</v>
      </c>
      <c r="C63" s="216">
        <f t="shared" si="3"/>
        <v>4.083333333333333</v>
      </c>
      <c r="D63" s="118">
        <f t="shared" si="10"/>
        <v>0</v>
      </c>
      <c r="E63" s="118">
        <f t="shared" si="11"/>
        <v>0</v>
      </c>
      <c r="F63" s="118">
        <f t="shared" si="0"/>
        <v>0</v>
      </c>
      <c r="G63" s="118">
        <f t="shared" si="4"/>
        <v>0</v>
      </c>
      <c r="H63" s="118">
        <f t="shared" si="5"/>
        <v>0</v>
      </c>
      <c r="I63" s="118">
        <f t="shared" si="12"/>
        <v>0</v>
      </c>
      <c r="K63">
        <v>49</v>
      </c>
      <c r="L63">
        <f t="shared" si="6"/>
        <v>49</v>
      </c>
      <c r="M63" s="216">
        <f t="shared" si="7"/>
        <v>4.083333333333333</v>
      </c>
      <c r="N63" s="118">
        <f t="shared" si="13"/>
        <v>0</v>
      </c>
      <c r="O63" s="118">
        <f t="shared" si="14"/>
        <v>0</v>
      </c>
      <c r="P63" s="118">
        <f t="shared" si="1"/>
        <v>0</v>
      </c>
      <c r="Q63" s="118">
        <f t="shared" si="8"/>
        <v>0</v>
      </c>
      <c r="R63" s="118">
        <f t="shared" si="9"/>
        <v>0</v>
      </c>
      <c r="S63" s="118">
        <f t="shared" si="15"/>
        <v>0</v>
      </c>
    </row>
    <row r="64" spans="1:19" x14ac:dyDescent="0.25">
      <c r="A64">
        <v>50</v>
      </c>
      <c r="B64">
        <f t="shared" si="2"/>
        <v>50</v>
      </c>
      <c r="C64" s="216">
        <f t="shared" si="3"/>
        <v>4.166666666666667</v>
      </c>
      <c r="D64" s="118">
        <f t="shared" si="10"/>
        <v>0</v>
      </c>
      <c r="E64" s="118">
        <f t="shared" si="11"/>
        <v>0</v>
      </c>
      <c r="F64" s="118">
        <f t="shared" si="0"/>
        <v>0</v>
      </c>
      <c r="G64" s="118">
        <f t="shared" si="4"/>
        <v>0</v>
      </c>
      <c r="H64" s="118">
        <f t="shared" si="5"/>
        <v>0</v>
      </c>
      <c r="I64" s="118">
        <f t="shared" si="12"/>
        <v>0</v>
      </c>
      <c r="K64">
        <v>50</v>
      </c>
      <c r="L64">
        <f t="shared" si="6"/>
        <v>50</v>
      </c>
      <c r="M64" s="216">
        <f t="shared" si="7"/>
        <v>4.166666666666667</v>
      </c>
      <c r="N64" s="118">
        <f t="shared" si="13"/>
        <v>0</v>
      </c>
      <c r="O64" s="118">
        <f t="shared" si="14"/>
        <v>0</v>
      </c>
      <c r="P64" s="118">
        <f t="shared" si="1"/>
        <v>0</v>
      </c>
      <c r="Q64" s="118">
        <f t="shared" si="8"/>
        <v>0</v>
      </c>
      <c r="R64" s="118">
        <f t="shared" si="9"/>
        <v>0</v>
      </c>
      <c r="S64" s="118">
        <f t="shared" si="15"/>
        <v>0</v>
      </c>
    </row>
    <row r="65" spans="1:19" x14ac:dyDescent="0.25">
      <c r="A65">
        <v>51</v>
      </c>
      <c r="B65">
        <f t="shared" si="2"/>
        <v>51</v>
      </c>
      <c r="C65" s="216">
        <f t="shared" si="3"/>
        <v>4.25</v>
      </c>
      <c r="D65" s="118">
        <f t="shared" si="10"/>
        <v>0</v>
      </c>
      <c r="E65" s="118">
        <f t="shared" si="11"/>
        <v>0</v>
      </c>
      <c r="F65" s="118">
        <f t="shared" si="0"/>
        <v>0</v>
      </c>
      <c r="G65" s="118">
        <f t="shared" si="4"/>
        <v>0</v>
      </c>
      <c r="H65" s="118">
        <f t="shared" si="5"/>
        <v>0</v>
      </c>
      <c r="I65" s="118">
        <f t="shared" si="12"/>
        <v>0</v>
      </c>
      <c r="K65">
        <v>51</v>
      </c>
      <c r="L65">
        <f t="shared" si="6"/>
        <v>51</v>
      </c>
      <c r="M65" s="216">
        <f t="shared" si="7"/>
        <v>4.25</v>
      </c>
      <c r="N65" s="118">
        <f t="shared" si="13"/>
        <v>0</v>
      </c>
      <c r="O65" s="118">
        <f t="shared" si="14"/>
        <v>0</v>
      </c>
      <c r="P65" s="118">
        <f t="shared" si="1"/>
        <v>0</v>
      </c>
      <c r="Q65" s="118">
        <f t="shared" si="8"/>
        <v>0</v>
      </c>
      <c r="R65" s="118">
        <f t="shared" si="9"/>
        <v>0</v>
      </c>
      <c r="S65" s="118">
        <f t="shared" si="15"/>
        <v>0</v>
      </c>
    </row>
    <row r="66" spans="1:19" x14ac:dyDescent="0.25">
      <c r="A66">
        <v>52</v>
      </c>
      <c r="B66">
        <f t="shared" si="2"/>
        <v>52</v>
      </c>
      <c r="C66" s="216">
        <f t="shared" si="3"/>
        <v>4.333333333333333</v>
      </c>
      <c r="D66" s="118">
        <f t="shared" si="10"/>
        <v>0</v>
      </c>
      <c r="E66" s="118">
        <f t="shared" si="11"/>
        <v>0</v>
      </c>
      <c r="F66" s="118">
        <f t="shared" si="0"/>
        <v>0</v>
      </c>
      <c r="G66" s="118">
        <f t="shared" si="4"/>
        <v>0</v>
      </c>
      <c r="H66" s="118">
        <f t="shared" si="5"/>
        <v>0</v>
      </c>
      <c r="I66" s="118">
        <f t="shared" si="12"/>
        <v>0</v>
      </c>
      <c r="K66">
        <v>52</v>
      </c>
      <c r="L66">
        <f t="shared" si="6"/>
        <v>52</v>
      </c>
      <c r="M66" s="216">
        <f t="shared" si="7"/>
        <v>4.333333333333333</v>
      </c>
      <c r="N66" s="118">
        <f t="shared" si="13"/>
        <v>0</v>
      </c>
      <c r="O66" s="118">
        <f t="shared" si="14"/>
        <v>0</v>
      </c>
      <c r="P66" s="118">
        <f t="shared" si="1"/>
        <v>0</v>
      </c>
      <c r="Q66" s="118">
        <f t="shared" si="8"/>
        <v>0</v>
      </c>
      <c r="R66" s="118">
        <f t="shared" si="9"/>
        <v>0</v>
      </c>
      <c r="S66" s="118">
        <f t="shared" si="15"/>
        <v>0</v>
      </c>
    </row>
    <row r="67" spans="1:19" x14ac:dyDescent="0.25">
      <c r="A67">
        <v>53</v>
      </c>
      <c r="B67">
        <f t="shared" si="2"/>
        <v>53</v>
      </c>
      <c r="C67" s="216">
        <f t="shared" si="3"/>
        <v>4.416666666666667</v>
      </c>
      <c r="D67" s="118">
        <f t="shared" si="10"/>
        <v>0</v>
      </c>
      <c r="E67" s="118">
        <f t="shared" si="11"/>
        <v>0</v>
      </c>
      <c r="F67" s="118">
        <f t="shared" si="0"/>
        <v>0</v>
      </c>
      <c r="G67" s="118">
        <f t="shared" si="4"/>
        <v>0</v>
      </c>
      <c r="H67" s="118">
        <f t="shared" si="5"/>
        <v>0</v>
      </c>
      <c r="I67" s="118">
        <f t="shared" si="12"/>
        <v>0</v>
      </c>
      <c r="K67">
        <v>53</v>
      </c>
      <c r="L67">
        <f t="shared" si="6"/>
        <v>53</v>
      </c>
      <c r="M67" s="216">
        <f t="shared" si="7"/>
        <v>4.416666666666667</v>
      </c>
      <c r="N67" s="118">
        <f t="shared" si="13"/>
        <v>0</v>
      </c>
      <c r="O67" s="118">
        <f t="shared" si="14"/>
        <v>0</v>
      </c>
      <c r="P67" s="118">
        <f t="shared" si="1"/>
        <v>0</v>
      </c>
      <c r="Q67" s="118">
        <f t="shared" si="8"/>
        <v>0</v>
      </c>
      <c r="R67" s="118">
        <f t="shared" si="9"/>
        <v>0</v>
      </c>
      <c r="S67" s="118">
        <f t="shared" si="15"/>
        <v>0</v>
      </c>
    </row>
    <row r="68" spans="1:19" x14ac:dyDescent="0.25">
      <c r="A68">
        <v>54</v>
      </c>
      <c r="B68">
        <f t="shared" si="2"/>
        <v>54</v>
      </c>
      <c r="C68" s="216">
        <f t="shared" si="3"/>
        <v>4.5</v>
      </c>
      <c r="D68" s="118">
        <f t="shared" si="10"/>
        <v>0</v>
      </c>
      <c r="E68" s="118">
        <f t="shared" si="11"/>
        <v>0</v>
      </c>
      <c r="F68" s="118">
        <f t="shared" si="0"/>
        <v>0</v>
      </c>
      <c r="G68" s="118">
        <f t="shared" si="4"/>
        <v>0</v>
      </c>
      <c r="H68" s="118">
        <f t="shared" si="5"/>
        <v>0</v>
      </c>
      <c r="I68" s="118">
        <f t="shared" si="12"/>
        <v>0</v>
      </c>
      <c r="K68">
        <v>54</v>
      </c>
      <c r="L68">
        <f t="shared" si="6"/>
        <v>54</v>
      </c>
      <c r="M68" s="216">
        <f t="shared" si="7"/>
        <v>4.5</v>
      </c>
      <c r="N68" s="118">
        <f t="shared" si="13"/>
        <v>0</v>
      </c>
      <c r="O68" s="118">
        <f t="shared" si="14"/>
        <v>0</v>
      </c>
      <c r="P68" s="118">
        <f t="shared" si="1"/>
        <v>0</v>
      </c>
      <c r="Q68" s="118">
        <f t="shared" si="8"/>
        <v>0</v>
      </c>
      <c r="R68" s="118">
        <f t="shared" si="9"/>
        <v>0</v>
      </c>
      <c r="S68" s="118">
        <f t="shared" si="15"/>
        <v>0</v>
      </c>
    </row>
    <row r="69" spans="1:19" x14ac:dyDescent="0.25">
      <c r="A69">
        <v>55</v>
      </c>
      <c r="B69">
        <f t="shared" si="2"/>
        <v>55</v>
      </c>
      <c r="C69" s="216">
        <f t="shared" si="3"/>
        <v>4.583333333333333</v>
      </c>
      <c r="D69" s="118">
        <f t="shared" si="10"/>
        <v>0</v>
      </c>
      <c r="E69" s="118">
        <f t="shared" si="11"/>
        <v>0</v>
      </c>
      <c r="F69" s="118">
        <f t="shared" si="0"/>
        <v>0</v>
      </c>
      <c r="G69" s="118">
        <f t="shared" si="4"/>
        <v>0</v>
      </c>
      <c r="H69" s="118">
        <f t="shared" si="5"/>
        <v>0</v>
      </c>
      <c r="I69" s="118">
        <f t="shared" si="12"/>
        <v>0</v>
      </c>
      <c r="K69">
        <v>55</v>
      </c>
      <c r="L69">
        <f t="shared" si="6"/>
        <v>55</v>
      </c>
      <c r="M69" s="216">
        <f t="shared" si="7"/>
        <v>4.583333333333333</v>
      </c>
      <c r="N69" s="118">
        <f t="shared" si="13"/>
        <v>0</v>
      </c>
      <c r="O69" s="118">
        <f t="shared" si="14"/>
        <v>0</v>
      </c>
      <c r="P69" s="118">
        <f t="shared" si="1"/>
        <v>0</v>
      </c>
      <c r="Q69" s="118">
        <f t="shared" si="8"/>
        <v>0</v>
      </c>
      <c r="R69" s="118">
        <f t="shared" si="9"/>
        <v>0</v>
      </c>
      <c r="S69" s="118">
        <f t="shared" si="15"/>
        <v>0</v>
      </c>
    </row>
    <row r="70" spans="1:19" x14ac:dyDescent="0.25">
      <c r="A70">
        <v>56</v>
      </c>
      <c r="B70">
        <f t="shared" si="2"/>
        <v>56</v>
      </c>
      <c r="C70" s="216">
        <f t="shared" si="3"/>
        <v>4.666666666666667</v>
      </c>
      <c r="D70" s="118">
        <f t="shared" si="10"/>
        <v>0</v>
      </c>
      <c r="E70" s="118">
        <f t="shared" si="11"/>
        <v>0</v>
      </c>
      <c r="F70" s="118">
        <f t="shared" si="0"/>
        <v>0</v>
      </c>
      <c r="G70" s="118">
        <f t="shared" si="4"/>
        <v>0</v>
      </c>
      <c r="H70" s="118">
        <f t="shared" si="5"/>
        <v>0</v>
      </c>
      <c r="I70" s="118">
        <f t="shared" si="12"/>
        <v>0</v>
      </c>
      <c r="K70">
        <v>56</v>
      </c>
      <c r="L70">
        <f t="shared" si="6"/>
        <v>56</v>
      </c>
      <c r="M70" s="216">
        <f t="shared" si="7"/>
        <v>4.666666666666667</v>
      </c>
      <c r="N70" s="118">
        <f t="shared" si="13"/>
        <v>0</v>
      </c>
      <c r="O70" s="118">
        <f t="shared" si="14"/>
        <v>0</v>
      </c>
      <c r="P70" s="118">
        <f t="shared" si="1"/>
        <v>0</v>
      </c>
      <c r="Q70" s="118">
        <f t="shared" si="8"/>
        <v>0</v>
      </c>
      <c r="R70" s="118">
        <f t="shared" si="9"/>
        <v>0</v>
      </c>
      <c r="S70" s="118">
        <f t="shared" si="15"/>
        <v>0</v>
      </c>
    </row>
    <row r="71" spans="1:19" x14ac:dyDescent="0.25">
      <c r="A71">
        <v>57</v>
      </c>
      <c r="B71">
        <f t="shared" si="2"/>
        <v>57</v>
      </c>
      <c r="C71" s="216">
        <f t="shared" si="3"/>
        <v>4.75</v>
      </c>
      <c r="D71" s="118">
        <f t="shared" si="10"/>
        <v>0</v>
      </c>
      <c r="E71" s="118">
        <f t="shared" si="11"/>
        <v>0</v>
      </c>
      <c r="F71" s="118">
        <f t="shared" si="0"/>
        <v>0</v>
      </c>
      <c r="G71" s="118">
        <f t="shared" si="4"/>
        <v>0</v>
      </c>
      <c r="H71" s="118">
        <f t="shared" si="5"/>
        <v>0</v>
      </c>
      <c r="I71" s="118">
        <f t="shared" si="12"/>
        <v>0</v>
      </c>
      <c r="K71">
        <v>57</v>
      </c>
      <c r="L71">
        <f t="shared" si="6"/>
        <v>57</v>
      </c>
      <c r="M71" s="216">
        <f t="shared" si="7"/>
        <v>4.75</v>
      </c>
      <c r="N71" s="118">
        <f t="shared" si="13"/>
        <v>0</v>
      </c>
      <c r="O71" s="118">
        <f t="shared" si="14"/>
        <v>0</v>
      </c>
      <c r="P71" s="118">
        <f t="shared" si="1"/>
        <v>0</v>
      </c>
      <c r="Q71" s="118">
        <f t="shared" si="8"/>
        <v>0</v>
      </c>
      <c r="R71" s="118">
        <f t="shared" si="9"/>
        <v>0</v>
      </c>
      <c r="S71" s="118">
        <f t="shared" si="15"/>
        <v>0</v>
      </c>
    </row>
    <row r="72" spans="1:19" x14ac:dyDescent="0.25">
      <c r="A72">
        <v>58</v>
      </c>
      <c r="B72">
        <f t="shared" si="2"/>
        <v>58</v>
      </c>
      <c r="C72" s="216">
        <f t="shared" si="3"/>
        <v>4.833333333333333</v>
      </c>
      <c r="D72" s="118">
        <f t="shared" si="10"/>
        <v>0</v>
      </c>
      <c r="E72" s="118">
        <f t="shared" si="11"/>
        <v>0</v>
      </c>
      <c r="F72" s="118">
        <f t="shared" si="0"/>
        <v>0</v>
      </c>
      <c r="G72" s="118">
        <f t="shared" si="4"/>
        <v>0</v>
      </c>
      <c r="H72" s="118">
        <f t="shared" si="5"/>
        <v>0</v>
      </c>
      <c r="I72" s="118">
        <f t="shared" si="12"/>
        <v>0</v>
      </c>
      <c r="K72">
        <v>58</v>
      </c>
      <c r="L72">
        <f t="shared" si="6"/>
        <v>58</v>
      </c>
      <c r="M72" s="216">
        <f t="shared" si="7"/>
        <v>4.833333333333333</v>
      </c>
      <c r="N72" s="118">
        <f t="shared" si="13"/>
        <v>0</v>
      </c>
      <c r="O72" s="118">
        <f t="shared" si="14"/>
        <v>0</v>
      </c>
      <c r="P72" s="118">
        <f t="shared" si="1"/>
        <v>0</v>
      </c>
      <c r="Q72" s="118">
        <f t="shared" si="8"/>
        <v>0</v>
      </c>
      <c r="R72" s="118">
        <f t="shared" si="9"/>
        <v>0</v>
      </c>
      <c r="S72" s="118">
        <f t="shared" si="15"/>
        <v>0</v>
      </c>
    </row>
    <row r="73" spans="1:19" x14ac:dyDescent="0.25">
      <c r="A73">
        <v>59</v>
      </c>
      <c r="B73">
        <f t="shared" si="2"/>
        <v>59</v>
      </c>
      <c r="C73" s="216">
        <f t="shared" si="3"/>
        <v>4.916666666666667</v>
      </c>
      <c r="D73" s="118">
        <f t="shared" si="10"/>
        <v>0</v>
      </c>
      <c r="E73" s="118">
        <f t="shared" si="11"/>
        <v>0</v>
      </c>
      <c r="F73" s="118">
        <f t="shared" si="0"/>
        <v>0</v>
      </c>
      <c r="G73" s="118">
        <f t="shared" si="4"/>
        <v>0</v>
      </c>
      <c r="H73" s="118">
        <f t="shared" si="5"/>
        <v>0</v>
      </c>
      <c r="I73" s="118">
        <f t="shared" si="12"/>
        <v>0</v>
      </c>
      <c r="K73">
        <v>59</v>
      </c>
      <c r="L73">
        <f t="shared" si="6"/>
        <v>59</v>
      </c>
      <c r="M73" s="216">
        <f t="shared" si="7"/>
        <v>4.916666666666667</v>
      </c>
      <c r="N73" s="118">
        <f t="shared" si="13"/>
        <v>0</v>
      </c>
      <c r="O73" s="118">
        <f t="shared" si="14"/>
        <v>0</v>
      </c>
      <c r="P73" s="118">
        <f t="shared" si="1"/>
        <v>0</v>
      </c>
      <c r="Q73" s="118">
        <f t="shared" si="8"/>
        <v>0</v>
      </c>
      <c r="R73" s="118">
        <f t="shared" si="9"/>
        <v>0</v>
      </c>
      <c r="S73" s="118">
        <f t="shared" si="15"/>
        <v>0</v>
      </c>
    </row>
    <row r="74" spans="1:19" x14ac:dyDescent="0.25">
      <c r="A74">
        <v>60</v>
      </c>
      <c r="B74">
        <f t="shared" si="2"/>
        <v>60</v>
      </c>
      <c r="C74" s="216">
        <f t="shared" si="3"/>
        <v>5</v>
      </c>
      <c r="D74" s="118">
        <f t="shared" si="10"/>
        <v>0</v>
      </c>
      <c r="E74" s="118">
        <f t="shared" si="11"/>
        <v>0</v>
      </c>
      <c r="F74" s="118">
        <f t="shared" si="0"/>
        <v>0</v>
      </c>
      <c r="G74" s="118">
        <f t="shared" si="4"/>
        <v>0</v>
      </c>
      <c r="H74" s="118">
        <f t="shared" si="5"/>
        <v>0</v>
      </c>
      <c r="I74" s="118">
        <f t="shared" si="12"/>
        <v>0</v>
      </c>
      <c r="K74">
        <v>60</v>
      </c>
      <c r="L74">
        <f t="shared" si="6"/>
        <v>60</v>
      </c>
      <c r="M74" s="216">
        <f t="shared" si="7"/>
        <v>5</v>
      </c>
      <c r="N74" s="118">
        <f t="shared" si="13"/>
        <v>0</v>
      </c>
      <c r="O74" s="118">
        <f t="shared" si="14"/>
        <v>0</v>
      </c>
      <c r="P74" s="118">
        <f t="shared" si="1"/>
        <v>0</v>
      </c>
      <c r="Q74" s="118">
        <f t="shared" si="8"/>
        <v>0</v>
      </c>
      <c r="R74" s="118">
        <f t="shared" si="9"/>
        <v>0</v>
      </c>
      <c r="S74" s="118">
        <f t="shared" si="15"/>
        <v>0</v>
      </c>
    </row>
    <row r="75" spans="1:19" x14ac:dyDescent="0.25">
      <c r="A75">
        <v>61</v>
      </c>
      <c r="B75">
        <f t="shared" si="2"/>
        <v>61</v>
      </c>
      <c r="C75" s="216">
        <f t="shared" si="3"/>
        <v>5.083333333333333</v>
      </c>
      <c r="D75" s="118">
        <f t="shared" si="10"/>
        <v>0</v>
      </c>
      <c r="E75" s="118">
        <f t="shared" si="11"/>
        <v>0</v>
      </c>
      <c r="F75" s="118">
        <f t="shared" si="0"/>
        <v>0</v>
      </c>
      <c r="G75" s="118">
        <f t="shared" si="4"/>
        <v>0</v>
      </c>
      <c r="H75" s="118">
        <f t="shared" si="5"/>
        <v>0</v>
      </c>
      <c r="I75" s="118">
        <f t="shared" si="12"/>
        <v>0</v>
      </c>
      <c r="K75">
        <v>61</v>
      </c>
      <c r="L75">
        <f t="shared" si="6"/>
        <v>61</v>
      </c>
      <c r="M75" s="216">
        <f t="shared" si="7"/>
        <v>5.083333333333333</v>
      </c>
      <c r="N75" s="118">
        <f t="shared" si="13"/>
        <v>0</v>
      </c>
      <c r="O75" s="118">
        <f t="shared" si="14"/>
        <v>0</v>
      </c>
      <c r="P75" s="118">
        <f t="shared" si="1"/>
        <v>0</v>
      </c>
      <c r="Q75" s="118">
        <f t="shared" si="8"/>
        <v>0</v>
      </c>
      <c r="R75" s="118">
        <f t="shared" si="9"/>
        <v>0</v>
      </c>
      <c r="S75" s="118">
        <f t="shared" si="15"/>
        <v>0</v>
      </c>
    </row>
    <row r="76" spans="1:19" x14ac:dyDescent="0.25">
      <c r="A76">
        <v>62</v>
      </c>
      <c r="B76">
        <f t="shared" si="2"/>
        <v>62</v>
      </c>
      <c r="C76" s="216">
        <f t="shared" si="3"/>
        <v>5.166666666666667</v>
      </c>
      <c r="D76" s="118">
        <f t="shared" si="10"/>
        <v>0</v>
      </c>
      <c r="E76" s="118">
        <f t="shared" si="11"/>
        <v>0</v>
      </c>
      <c r="F76" s="118">
        <f t="shared" si="0"/>
        <v>0</v>
      </c>
      <c r="G76" s="118">
        <f t="shared" si="4"/>
        <v>0</v>
      </c>
      <c r="H76" s="118">
        <f t="shared" si="5"/>
        <v>0</v>
      </c>
      <c r="I76" s="118">
        <f t="shared" si="12"/>
        <v>0</v>
      </c>
      <c r="K76">
        <v>62</v>
      </c>
      <c r="L76">
        <f t="shared" si="6"/>
        <v>62</v>
      </c>
      <c r="M76" s="216">
        <f t="shared" si="7"/>
        <v>5.166666666666667</v>
      </c>
      <c r="N76" s="118">
        <f t="shared" si="13"/>
        <v>0</v>
      </c>
      <c r="O76" s="118">
        <f t="shared" si="14"/>
        <v>0</v>
      </c>
      <c r="P76" s="118">
        <f t="shared" si="1"/>
        <v>0</v>
      </c>
      <c r="Q76" s="118">
        <f t="shared" si="8"/>
        <v>0</v>
      </c>
      <c r="R76" s="118">
        <f t="shared" si="9"/>
        <v>0</v>
      </c>
      <c r="S76" s="118">
        <f t="shared" si="15"/>
        <v>0</v>
      </c>
    </row>
    <row r="77" spans="1:19" x14ac:dyDescent="0.25">
      <c r="A77">
        <v>63</v>
      </c>
      <c r="B77">
        <f t="shared" si="2"/>
        <v>63</v>
      </c>
      <c r="C77" s="216">
        <f t="shared" si="3"/>
        <v>5.25</v>
      </c>
      <c r="D77" s="118">
        <f t="shared" si="10"/>
        <v>0</v>
      </c>
      <c r="E77" s="118">
        <f t="shared" si="11"/>
        <v>0</v>
      </c>
      <c r="F77" s="118">
        <f t="shared" si="0"/>
        <v>0</v>
      </c>
      <c r="G77" s="118">
        <f t="shared" si="4"/>
        <v>0</v>
      </c>
      <c r="H77" s="118">
        <f t="shared" si="5"/>
        <v>0</v>
      </c>
      <c r="I77" s="118">
        <f t="shared" si="12"/>
        <v>0</v>
      </c>
      <c r="K77">
        <v>63</v>
      </c>
      <c r="L77">
        <f t="shared" si="6"/>
        <v>63</v>
      </c>
      <c r="M77" s="216">
        <f t="shared" si="7"/>
        <v>5.25</v>
      </c>
      <c r="N77" s="118">
        <f t="shared" si="13"/>
        <v>0</v>
      </c>
      <c r="O77" s="118">
        <f t="shared" si="14"/>
        <v>0</v>
      </c>
      <c r="P77" s="118">
        <f t="shared" si="1"/>
        <v>0</v>
      </c>
      <c r="Q77" s="118">
        <f t="shared" si="8"/>
        <v>0</v>
      </c>
      <c r="R77" s="118">
        <f t="shared" si="9"/>
        <v>0</v>
      </c>
      <c r="S77" s="118">
        <f t="shared" si="15"/>
        <v>0</v>
      </c>
    </row>
    <row r="78" spans="1:19" x14ac:dyDescent="0.25">
      <c r="A78">
        <v>64</v>
      </c>
      <c r="B78">
        <f t="shared" si="2"/>
        <v>64</v>
      </c>
      <c r="C78" s="216">
        <f t="shared" si="3"/>
        <v>5.333333333333333</v>
      </c>
      <c r="D78" s="118">
        <f t="shared" si="10"/>
        <v>0</v>
      </c>
      <c r="E78" s="118">
        <f t="shared" si="11"/>
        <v>0</v>
      </c>
      <c r="F78" s="118">
        <f t="shared" si="0"/>
        <v>0</v>
      </c>
      <c r="G78" s="118">
        <f t="shared" si="4"/>
        <v>0</v>
      </c>
      <c r="H78" s="118">
        <f t="shared" si="5"/>
        <v>0</v>
      </c>
      <c r="I78" s="118">
        <f t="shared" si="12"/>
        <v>0</v>
      </c>
      <c r="K78">
        <v>64</v>
      </c>
      <c r="L78">
        <f t="shared" si="6"/>
        <v>64</v>
      </c>
      <c r="M78" s="216">
        <f t="shared" si="7"/>
        <v>5.333333333333333</v>
      </c>
      <c r="N78" s="118">
        <f t="shared" si="13"/>
        <v>0</v>
      </c>
      <c r="O78" s="118">
        <f t="shared" si="14"/>
        <v>0</v>
      </c>
      <c r="P78" s="118">
        <f t="shared" si="1"/>
        <v>0</v>
      </c>
      <c r="Q78" s="118">
        <f t="shared" si="8"/>
        <v>0</v>
      </c>
      <c r="R78" s="118">
        <f t="shared" si="9"/>
        <v>0</v>
      </c>
      <c r="S78" s="118">
        <f t="shared" si="15"/>
        <v>0</v>
      </c>
    </row>
    <row r="79" spans="1:19" x14ac:dyDescent="0.25">
      <c r="A79">
        <v>65</v>
      </c>
      <c r="B79">
        <f t="shared" si="2"/>
        <v>65</v>
      </c>
      <c r="C79" s="216">
        <f t="shared" si="3"/>
        <v>5.416666666666667</v>
      </c>
      <c r="D79" s="118">
        <f t="shared" si="10"/>
        <v>0</v>
      </c>
      <c r="E79" s="118">
        <f t="shared" si="11"/>
        <v>0</v>
      </c>
      <c r="F79" s="118">
        <f t="shared" ref="F79:F142" si="16">IF(B$10&gt;=A79,0,E79-G79)</f>
        <v>0</v>
      </c>
      <c r="G79" s="118">
        <f t="shared" si="4"/>
        <v>0</v>
      </c>
      <c r="H79" s="118">
        <f t="shared" si="5"/>
        <v>0</v>
      </c>
      <c r="I79" s="118">
        <f t="shared" si="12"/>
        <v>0</v>
      </c>
      <c r="K79">
        <v>65</v>
      </c>
      <c r="L79">
        <f t="shared" si="6"/>
        <v>65</v>
      </c>
      <c r="M79" s="216">
        <f t="shared" si="7"/>
        <v>5.416666666666667</v>
      </c>
      <c r="N79" s="118">
        <f t="shared" si="13"/>
        <v>0</v>
      </c>
      <c r="O79" s="118">
        <f t="shared" si="14"/>
        <v>0</v>
      </c>
      <c r="P79" s="118">
        <f t="shared" ref="P79:P142" si="17">IF(L$10&gt;=K79,0,O79-Q79)</f>
        <v>0</v>
      </c>
      <c r="Q79" s="118">
        <f t="shared" si="8"/>
        <v>0</v>
      </c>
      <c r="R79" s="118">
        <f t="shared" si="9"/>
        <v>0</v>
      </c>
      <c r="S79" s="118">
        <f t="shared" si="15"/>
        <v>0</v>
      </c>
    </row>
    <row r="80" spans="1:19" x14ac:dyDescent="0.25">
      <c r="A80">
        <v>66</v>
      </c>
      <c r="B80">
        <f t="shared" ref="B80:B143" si="18">A80*12/B$6</f>
        <v>66</v>
      </c>
      <c r="C80" s="216">
        <f t="shared" ref="C80:C143" si="19">A80/B$6</f>
        <v>5.5</v>
      </c>
      <c r="D80" s="118">
        <f t="shared" si="10"/>
        <v>0</v>
      </c>
      <c r="E80" s="118">
        <f t="shared" si="11"/>
        <v>0</v>
      </c>
      <c r="F80" s="118">
        <f t="shared" si="16"/>
        <v>0</v>
      </c>
      <c r="G80" s="118">
        <f t="shared" ref="G80:G143" si="20">D80*B$3/B$6</f>
        <v>0</v>
      </c>
      <c r="H80" s="118">
        <f t="shared" ref="H80:H143" si="21">SUM(F80:G80)</f>
        <v>0</v>
      </c>
      <c r="I80" s="118">
        <f t="shared" si="12"/>
        <v>0</v>
      </c>
      <c r="K80">
        <v>66</v>
      </c>
      <c r="L80">
        <f t="shared" ref="L80:L143" si="22">K80*12/L$6</f>
        <v>66</v>
      </c>
      <c r="M80" s="216">
        <f t="shared" ref="M80:M143" si="23">K80/L$6</f>
        <v>5.5</v>
      </c>
      <c r="N80" s="118">
        <f t="shared" si="13"/>
        <v>0</v>
      </c>
      <c r="O80" s="118">
        <f t="shared" si="14"/>
        <v>0</v>
      </c>
      <c r="P80" s="118">
        <f t="shared" si="17"/>
        <v>0</v>
      </c>
      <c r="Q80" s="118">
        <f t="shared" ref="Q80:Q143" si="24">N80*L$3/L$6</f>
        <v>0</v>
      </c>
      <c r="R80" s="118">
        <f t="shared" ref="R80:R143" si="25">SUM(P80:Q80)</f>
        <v>0</v>
      </c>
      <c r="S80" s="118">
        <f t="shared" si="15"/>
        <v>0</v>
      </c>
    </row>
    <row r="81" spans="1:19" x14ac:dyDescent="0.25">
      <c r="A81">
        <v>67</v>
      </c>
      <c r="B81">
        <f t="shared" si="18"/>
        <v>67</v>
      </c>
      <c r="C81" s="216">
        <f t="shared" si="19"/>
        <v>5.583333333333333</v>
      </c>
      <c r="D81" s="118">
        <f t="shared" ref="D81:D144" si="26">IF(I80&gt;0,I80,0)</f>
        <v>0</v>
      </c>
      <c r="E81" s="118">
        <f t="shared" ref="E81:E144" si="27">IF(D81&gt;0,MIN(E80,D81),0)</f>
        <v>0</v>
      </c>
      <c r="F81" s="118">
        <f t="shared" si="16"/>
        <v>0</v>
      </c>
      <c r="G81" s="118">
        <f t="shared" si="20"/>
        <v>0</v>
      </c>
      <c r="H81" s="118">
        <f t="shared" si="21"/>
        <v>0</v>
      </c>
      <c r="I81" s="118">
        <f t="shared" ref="I81:I144" si="28">D81-F81</f>
        <v>0</v>
      </c>
      <c r="K81">
        <v>67</v>
      </c>
      <c r="L81">
        <f t="shared" si="22"/>
        <v>67</v>
      </c>
      <c r="M81" s="216">
        <f t="shared" si="23"/>
        <v>5.583333333333333</v>
      </c>
      <c r="N81" s="118">
        <f t="shared" ref="N81:N144" si="29">IF(S80&gt;0,S80,0)</f>
        <v>0</v>
      </c>
      <c r="O81" s="118">
        <f t="shared" ref="O81:O144" si="30">IF(N81&gt;0,MIN(O80,N81),0)</f>
        <v>0</v>
      </c>
      <c r="P81" s="118">
        <f t="shared" si="17"/>
        <v>0</v>
      </c>
      <c r="Q81" s="118">
        <f t="shared" si="24"/>
        <v>0</v>
      </c>
      <c r="R81" s="118">
        <f t="shared" si="25"/>
        <v>0</v>
      </c>
      <c r="S81" s="118">
        <f t="shared" ref="S81:S144" si="31">N81-P81</f>
        <v>0</v>
      </c>
    </row>
    <row r="82" spans="1:19" x14ac:dyDescent="0.25">
      <c r="A82">
        <v>68</v>
      </c>
      <c r="B82">
        <f t="shared" si="18"/>
        <v>68</v>
      </c>
      <c r="C82" s="216">
        <f t="shared" si="19"/>
        <v>5.666666666666667</v>
      </c>
      <c r="D82" s="118">
        <f t="shared" si="26"/>
        <v>0</v>
      </c>
      <c r="E82" s="118">
        <f t="shared" si="27"/>
        <v>0</v>
      </c>
      <c r="F82" s="118">
        <f t="shared" si="16"/>
        <v>0</v>
      </c>
      <c r="G82" s="118">
        <f t="shared" si="20"/>
        <v>0</v>
      </c>
      <c r="H82" s="118">
        <f t="shared" si="21"/>
        <v>0</v>
      </c>
      <c r="I82" s="118">
        <f t="shared" si="28"/>
        <v>0</v>
      </c>
      <c r="K82">
        <v>68</v>
      </c>
      <c r="L82">
        <f t="shared" si="22"/>
        <v>68</v>
      </c>
      <c r="M82" s="216">
        <f t="shared" si="23"/>
        <v>5.666666666666667</v>
      </c>
      <c r="N82" s="118">
        <f t="shared" si="29"/>
        <v>0</v>
      </c>
      <c r="O82" s="118">
        <f t="shared" si="30"/>
        <v>0</v>
      </c>
      <c r="P82" s="118">
        <f t="shared" si="17"/>
        <v>0</v>
      </c>
      <c r="Q82" s="118">
        <f t="shared" si="24"/>
        <v>0</v>
      </c>
      <c r="R82" s="118">
        <f t="shared" si="25"/>
        <v>0</v>
      </c>
      <c r="S82" s="118">
        <f t="shared" si="31"/>
        <v>0</v>
      </c>
    </row>
    <row r="83" spans="1:19" x14ac:dyDescent="0.25">
      <c r="A83">
        <v>69</v>
      </c>
      <c r="B83">
        <f t="shared" si="18"/>
        <v>69</v>
      </c>
      <c r="C83" s="216">
        <f t="shared" si="19"/>
        <v>5.75</v>
      </c>
      <c r="D83" s="118">
        <f t="shared" si="26"/>
        <v>0</v>
      </c>
      <c r="E83" s="118">
        <f t="shared" si="27"/>
        <v>0</v>
      </c>
      <c r="F83" s="118">
        <f t="shared" si="16"/>
        <v>0</v>
      </c>
      <c r="G83" s="118">
        <f t="shared" si="20"/>
        <v>0</v>
      </c>
      <c r="H83" s="118">
        <f t="shared" si="21"/>
        <v>0</v>
      </c>
      <c r="I83" s="118">
        <f t="shared" si="28"/>
        <v>0</v>
      </c>
      <c r="K83">
        <v>69</v>
      </c>
      <c r="L83">
        <f t="shared" si="22"/>
        <v>69</v>
      </c>
      <c r="M83" s="216">
        <f t="shared" si="23"/>
        <v>5.75</v>
      </c>
      <c r="N83" s="118">
        <f t="shared" si="29"/>
        <v>0</v>
      </c>
      <c r="O83" s="118">
        <f t="shared" si="30"/>
        <v>0</v>
      </c>
      <c r="P83" s="118">
        <f t="shared" si="17"/>
        <v>0</v>
      </c>
      <c r="Q83" s="118">
        <f t="shared" si="24"/>
        <v>0</v>
      </c>
      <c r="R83" s="118">
        <f t="shared" si="25"/>
        <v>0</v>
      </c>
      <c r="S83" s="118">
        <f t="shared" si="31"/>
        <v>0</v>
      </c>
    </row>
    <row r="84" spans="1:19" x14ac:dyDescent="0.25">
      <c r="A84">
        <v>70</v>
      </c>
      <c r="B84">
        <f t="shared" si="18"/>
        <v>70</v>
      </c>
      <c r="C84" s="216">
        <f t="shared" si="19"/>
        <v>5.833333333333333</v>
      </c>
      <c r="D84" s="118">
        <f t="shared" si="26"/>
        <v>0</v>
      </c>
      <c r="E84" s="118">
        <f t="shared" si="27"/>
        <v>0</v>
      </c>
      <c r="F84" s="118">
        <f t="shared" si="16"/>
        <v>0</v>
      </c>
      <c r="G84" s="118">
        <f t="shared" si="20"/>
        <v>0</v>
      </c>
      <c r="H84" s="118">
        <f t="shared" si="21"/>
        <v>0</v>
      </c>
      <c r="I84" s="118">
        <f t="shared" si="28"/>
        <v>0</v>
      </c>
      <c r="K84">
        <v>70</v>
      </c>
      <c r="L84">
        <f t="shared" si="22"/>
        <v>70</v>
      </c>
      <c r="M84" s="216">
        <f t="shared" si="23"/>
        <v>5.833333333333333</v>
      </c>
      <c r="N84" s="118">
        <f t="shared" si="29"/>
        <v>0</v>
      </c>
      <c r="O84" s="118">
        <f t="shared" si="30"/>
        <v>0</v>
      </c>
      <c r="P84" s="118">
        <f t="shared" si="17"/>
        <v>0</v>
      </c>
      <c r="Q84" s="118">
        <f t="shared" si="24"/>
        <v>0</v>
      </c>
      <c r="R84" s="118">
        <f t="shared" si="25"/>
        <v>0</v>
      </c>
      <c r="S84" s="118">
        <f t="shared" si="31"/>
        <v>0</v>
      </c>
    </row>
    <row r="85" spans="1:19" x14ac:dyDescent="0.25">
      <c r="A85">
        <v>71</v>
      </c>
      <c r="B85">
        <f t="shared" si="18"/>
        <v>71</v>
      </c>
      <c r="C85" s="216">
        <f t="shared" si="19"/>
        <v>5.916666666666667</v>
      </c>
      <c r="D85" s="118">
        <f t="shared" si="26"/>
        <v>0</v>
      </c>
      <c r="E85" s="118">
        <f t="shared" si="27"/>
        <v>0</v>
      </c>
      <c r="F85" s="118">
        <f t="shared" si="16"/>
        <v>0</v>
      </c>
      <c r="G85" s="118">
        <f t="shared" si="20"/>
        <v>0</v>
      </c>
      <c r="H85" s="118">
        <f t="shared" si="21"/>
        <v>0</v>
      </c>
      <c r="I85" s="118">
        <f t="shared" si="28"/>
        <v>0</v>
      </c>
      <c r="K85">
        <v>71</v>
      </c>
      <c r="L85">
        <f t="shared" si="22"/>
        <v>71</v>
      </c>
      <c r="M85" s="216">
        <f t="shared" si="23"/>
        <v>5.916666666666667</v>
      </c>
      <c r="N85" s="118">
        <f t="shared" si="29"/>
        <v>0</v>
      </c>
      <c r="O85" s="118">
        <f t="shared" si="30"/>
        <v>0</v>
      </c>
      <c r="P85" s="118">
        <f t="shared" si="17"/>
        <v>0</v>
      </c>
      <c r="Q85" s="118">
        <f t="shared" si="24"/>
        <v>0</v>
      </c>
      <c r="R85" s="118">
        <f t="shared" si="25"/>
        <v>0</v>
      </c>
      <c r="S85" s="118">
        <f t="shared" si="31"/>
        <v>0</v>
      </c>
    </row>
    <row r="86" spans="1:19" x14ac:dyDescent="0.25">
      <c r="A86">
        <v>72</v>
      </c>
      <c r="B86">
        <f t="shared" si="18"/>
        <v>72</v>
      </c>
      <c r="C86" s="216">
        <f t="shared" si="19"/>
        <v>6</v>
      </c>
      <c r="D86" s="118">
        <f t="shared" si="26"/>
        <v>0</v>
      </c>
      <c r="E86" s="118">
        <f t="shared" si="27"/>
        <v>0</v>
      </c>
      <c r="F86" s="118">
        <f t="shared" si="16"/>
        <v>0</v>
      </c>
      <c r="G86" s="118">
        <f t="shared" si="20"/>
        <v>0</v>
      </c>
      <c r="H86" s="118">
        <f t="shared" si="21"/>
        <v>0</v>
      </c>
      <c r="I86" s="118">
        <f t="shared" si="28"/>
        <v>0</v>
      </c>
      <c r="K86">
        <v>72</v>
      </c>
      <c r="L86">
        <f t="shared" si="22"/>
        <v>72</v>
      </c>
      <c r="M86" s="216">
        <f t="shared" si="23"/>
        <v>6</v>
      </c>
      <c r="N86" s="118">
        <f t="shared" si="29"/>
        <v>0</v>
      </c>
      <c r="O86" s="118">
        <f t="shared" si="30"/>
        <v>0</v>
      </c>
      <c r="P86" s="118">
        <f t="shared" si="17"/>
        <v>0</v>
      </c>
      <c r="Q86" s="118">
        <f t="shared" si="24"/>
        <v>0</v>
      </c>
      <c r="R86" s="118">
        <f t="shared" si="25"/>
        <v>0</v>
      </c>
      <c r="S86" s="118">
        <f t="shared" si="31"/>
        <v>0</v>
      </c>
    </row>
    <row r="87" spans="1:19" x14ac:dyDescent="0.25">
      <c r="A87">
        <v>73</v>
      </c>
      <c r="B87">
        <f t="shared" si="18"/>
        <v>73</v>
      </c>
      <c r="C87" s="216">
        <f t="shared" si="19"/>
        <v>6.083333333333333</v>
      </c>
      <c r="D87" s="118">
        <f t="shared" si="26"/>
        <v>0</v>
      </c>
      <c r="E87" s="118">
        <f t="shared" si="27"/>
        <v>0</v>
      </c>
      <c r="F87" s="118">
        <f t="shared" si="16"/>
        <v>0</v>
      </c>
      <c r="G87" s="118">
        <f t="shared" si="20"/>
        <v>0</v>
      </c>
      <c r="H87" s="118">
        <f t="shared" si="21"/>
        <v>0</v>
      </c>
      <c r="I87" s="118">
        <f t="shared" si="28"/>
        <v>0</v>
      </c>
      <c r="K87">
        <v>73</v>
      </c>
      <c r="L87">
        <f t="shared" si="22"/>
        <v>73</v>
      </c>
      <c r="M87" s="216">
        <f t="shared" si="23"/>
        <v>6.083333333333333</v>
      </c>
      <c r="N87" s="118">
        <f t="shared" si="29"/>
        <v>0</v>
      </c>
      <c r="O87" s="118">
        <f t="shared" si="30"/>
        <v>0</v>
      </c>
      <c r="P87" s="118">
        <f t="shared" si="17"/>
        <v>0</v>
      </c>
      <c r="Q87" s="118">
        <f t="shared" si="24"/>
        <v>0</v>
      </c>
      <c r="R87" s="118">
        <f t="shared" si="25"/>
        <v>0</v>
      </c>
      <c r="S87" s="118">
        <f t="shared" si="31"/>
        <v>0</v>
      </c>
    </row>
    <row r="88" spans="1:19" x14ac:dyDescent="0.25">
      <c r="A88">
        <v>74</v>
      </c>
      <c r="B88">
        <f t="shared" si="18"/>
        <v>74</v>
      </c>
      <c r="C88" s="216">
        <f t="shared" si="19"/>
        <v>6.166666666666667</v>
      </c>
      <c r="D88" s="118">
        <f t="shared" si="26"/>
        <v>0</v>
      </c>
      <c r="E88" s="118">
        <f t="shared" si="27"/>
        <v>0</v>
      </c>
      <c r="F88" s="118">
        <f t="shared" si="16"/>
        <v>0</v>
      </c>
      <c r="G88" s="118">
        <f t="shared" si="20"/>
        <v>0</v>
      </c>
      <c r="H88" s="118">
        <f t="shared" si="21"/>
        <v>0</v>
      </c>
      <c r="I88" s="118">
        <f t="shared" si="28"/>
        <v>0</v>
      </c>
      <c r="K88">
        <v>74</v>
      </c>
      <c r="L88">
        <f t="shared" si="22"/>
        <v>74</v>
      </c>
      <c r="M88" s="216">
        <f t="shared" si="23"/>
        <v>6.166666666666667</v>
      </c>
      <c r="N88" s="118">
        <f t="shared" si="29"/>
        <v>0</v>
      </c>
      <c r="O88" s="118">
        <f t="shared" si="30"/>
        <v>0</v>
      </c>
      <c r="P88" s="118">
        <f t="shared" si="17"/>
        <v>0</v>
      </c>
      <c r="Q88" s="118">
        <f t="shared" si="24"/>
        <v>0</v>
      </c>
      <c r="R88" s="118">
        <f t="shared" si="25"/>
        <v>0</v>
      </c>
      <c r="S88" s="118">
        <f t="shared" si="31"/>
        <v>0</v>
      </c>
    </row>
    <row r="89" spans="1:19" x14ac:dyDescent="0.25">
      <c r="A89">
        <v>75</v>
      </c>
      <c r="B89">
        <f t="shared" si="18"/>
        <v>75</v>
      </c>
      <c r="C89" s="216">
        <f t="shared" si="19"/>
        <v>6.25</v>
      </c>
      <c r="D89" s="118">
        <f t="shared" si="26"/>
        <v>0</v>
      </c>
      <c r="E89" s="118">
        <f t="shared" si="27"/>
        <v>0</v>
      </c>
      <c r="F89" s="118">
        <f t="shared" si="16"/>
        <v>0</v>
      </c>
      <c r="G89" s="118">
        <f t="shared" si="20"/>
        <v>0</v>
      </c>
      <c r="H89" s="118">
        <f t="shared" si="21"/>
        <v>0</v>
      </c>
      <c r="I89" s="118">
        <f t="shared" si="28"/>
        <v>0</v>
      </c>
      <c r="K89">
        <v>75</v>
      </c>
      <c r="L89">
        <f t="shared" si="22"/>
        <v>75</v>
      </c>
      <c r="M89" s="216">
        <f t="shared" si="23"/>
        <v>6.25</v>
      </c>
      <c r="N89" s="118">
        <f t="shared" si="29"/>
        <v>0</v>
      </c>
      <c r="O89" s="118">
        <f t="shared" si="30"/>
        <v>0</v>
      </c>
      <c r="P89" s="118">
        <f t="shared" si="17"/>
        <v>0</v>
      </c>
      <c r="Q89" s="118">
        <f t="shared" si="24"/>
        <v>0</v>
      </c>
      <c r="R89" s="118">
        <f t="shared" si="25"/>
        <v>0</v>
      </c>
      <c r="S89" s="118">
        <f t="shared" si="31"/>
        <v>0</v>
      </c>
    </row>
    <row r="90" spans="1:19" x14ac:dyDescent="0.25">
      <c r="A90">
        <v>76</v>
      </c>
      <c r="B90">
        <f t="shared" si="18"/>
        <v>76</v>
      </c>
      <c r="C90" s="216">
        <f t="shared" si="19"/>
        <v>6.333333333333333</v>
      </c>
      <c r="D90" s="118">
        <f t="shared" si="26"/>
        <v>0</v>
      </c>
      <c r="E90" s="118">
        <f t="shared" si="27"/>
        <v>0</v>
      </c>
      <c r="F90" s="118">
        <f t="shared" si="16"/>
        <v>0</v>
      </c>
      <c r="G90" s="118">
        <f t="shared" si="20"/>
        <v>0</v>
      </c>
      <c r="H90" s="118">
        <f t="shared" si="21"/>
        <v>0</v>
      </c>
      <c r="I90" s="118">
        <f t="shared" si="28"/>
        <v>0</v>
      </c>
      <c r="K90">
        <v>76</v>
      </c>
      <c r="L90">
        <f t="shared" si="22"/>
        <v>76</v>
      </c>
      <c r="M90" s="216">
        <f t="shared" si="23"/>
        <v>6.333333333333333</v>
      </c>
      <c r="N90" s="118">
        <f t="shared" si="29"/>
        <v>0</v>
      </c>
      <c r="O90" s="118">
        <f t="shared" si="30"/>
        <v>0</v>
      </c>
      <c r="P90" s="118">
        <f t="shared" si="17"/>
        <v>0</v>
      </c>
      <c r="Q90" s="118">
        <f t="shared" si="24"/>
        <v>0</v>
      </c>
      <c r="R90" s="118">
        <f t="shared" si="25"/>
        <v>0</v>
      </c>
      <c r="S90" s="118">
        <f t="shared" si="31"/>
        <v>0</v>
      </c>
    </row>
    <row r="91" spans="1:19" x14ac:dyDescent="0.25">
      <c r="A91">
        <v>77</v>
      </c>
      <c r="B91">
        <f t="shared" si="18"/>
        <v>77</v>
      </c>
      <c r="C91" s="216">
        <f t="shared" si="19"/>
        <v>6.416666666666667</v>
      </c>
      <c r="D91" s="118">
        <f t="shared" si="26"/>
        <v>0</v>
      </c>
      <c r="E91" s="118">
        <f t="shared" si="27"/>
        <v>0</v>
      </c>
      <c r="F91" s="118">
        <f t="shared" si="16"/>
        <v>0</v>
      </c>
      <c r="G91" s="118">
        <f t="shared" si="20"/>
        <v>0</v>
      </c>
      <c r="H91" s="118">
        <f t="shared" si="21"/>
        <v>0</v>
      </c>
      <c r="I91" s="118">
        <f t="shared" si="28"/>
        <v>0</v>
      </c>
      <c r="K91">
        <v>77</v>
      </c>
      <c r="L91">
        <f t="shared" si="22"/>
        <v>77</v>
      </c>
      <c r="M91" s="216">
        <f t="shared" si="23"/>
        <v>6.416666666666667</v>
      </c>
      <c r="N91" s="118">
        <f t="shared" si="29"/>
        <v>0</v>
      </c>
      <c r="O91" s="118">
        <f t="shared" si="30"/>
        <v>0</v>
      </c>
      <c r="P91" s="118">
        <f t="shared" si="17"/>
        <v>0</v>
      </c>
      <c r="Q91" s="118">
        <f t="shared" si="24"/>
        <v>0</v>
      </c>
      <c r="R91" s="118">
        <f t="shared" si="25"/>
        <v>0</v>
      </c>
      <c r="S91" s="118">
        <f t="shared" si="31"/>
        <v>0</v>
      </c>
    </row>
    <row r="92" spans="1:19" x14ac:dyDescent="0.25">
      <c r="A92">
        <v>78</v>
      </c>
      <c r="B92">
        <f t="shared" si="18"/>
        <v>78</v>
      </c>
      <c r="C92" s="216">
        <f t="shared" si="19"/>
        <v>6.5</v>
      </c>
      <c r="D92" s="118">
        <f t="shared" si="26"/>
        <v>0</v>
      </c>
      <c r="E92" s="118">
        <f t="shared" si="27"/>
        <v>0</v>
      </c>
      <c r="F92" s="118">
        <f t="shared" si="16"/>
        <v>0</v>
      </c>
      <c r="G92" s="118">
        <f t="shared" si="20"/>
        <v>0</v>
      </c>
      <c r="H92" s="118">
        <f t="shared" si="21"/>
        <v>0</v>
      </c>
      <c r="I92" s="118">
        <f t="shared" si="28"/>
        <v>0</v>
      </c>
      <c r="K92">
        <v>78</v>
      </c>
      <c r="L92">
        <f t="shared" si="22"/>
        <v>78</v>
      </c>
      <c r="M92" s="216">
        <f t="shared" si="23"/>
        <v>6.5</v>
      </c>
      <c r="N92" s="118">
        <f t="shared" si="29"/>
        <v>0</v>
      </c>
      <c r="O92" s="118">
        <f t="shared" si="30"/>
        <v>0</v>
      </c>
      <c r="P92" s="118">
        <f t="shared" si="17"/>
        <v>0</v>
      </c>
      <c r="Q92" s="118">
        <f t="shared" si="24"/>
        <v>0</v>
      </c>
      <c r="R92" s="118">
        <f t="shared" si="25"/>
        <v>0</v>
      </c>
      <c r="S92" s="118">
        <f t="shared" si="31"/>
        <v>0</v>
      </c>
    </row>
    <row r="93" spans="1:19" x14ac:dyDescent="0.25">
      <c r="A93">
        <v>79</v>
      </c>
      <c r="B93">
        <f t="shared" si="18"/>
        <v>79</v>
      </c>
      <c r="C93" s="216">
        <f t="shared" si="19"/>
        <v>6.583333333333333</v>
      </c>
      <c r="D93" s="118">
        <f t="shared" si="26"/>
        <v>0</v>
      </c>
      <c r="E93" s="118">
        <f t="shared" si="27"/>
        <v>0</v>
      </c>
      <c r="F93" s="118">
        <f t="shared" si="16"/>
        <v>0</v>
      </c>
      <c r="G93" s="118">
        <f t="shared" si="20"/>
        <v>0</v>
      </c>
      <c r="H93" s="118">
        <f t="shared" si="21"/>
        <v>0</v>
      </c>
      <c r="I93" s="118">
        <f t="shared" si="28"/>
        <v>0</v>
      </c>
      <c r="K93">
        <v>79</v>
      </c>
      <c r="L93">
        <f t="shared" si="22"/>
        <v>79</v>
      </c>
      <c r="M93" s="216">
        <f t="shared" si="23"/>
        <v>6.583333333333333</v>
      </c>
      <c r="N93" s="118">
        <f t="shared" si="29"/>
        <v>0</v>
      </c>
      <c r="O93" s="118">
        <f t="shared" si="30"/>
        <v>0</v>
      </c>
      <c r="P93" s="118">
        <f t="shared" si="17"/>
        <v>0</v>
      </c>
      <c r="Q93" s="118">
        <f t="shared" si="24"/>
        <v>0</v>
      </c>
      <c r="R93" s="118">
        <f t="shared" si="25"/>
        <v>0</v>
      </c>
      <c r="S93" s="118">
        <f t="shared" si="31"/>
        <v>0</v>
      </c>
    </row>
    <row r="94" spans="1:19" x14ac:dyDescent="0.25">
      <c r="A94">
        <v>80</v>
      </c>
      <c r="B94">
        <f t="shared" si="18"/>
        <v>80</v>
      </c>
      <c r="C94" s="216">
        <f t="shared" si="19"/>
        <v>6.666666666666667</v>
      </c>
      <c r="D94" s="118">
        <f t="shared" si="26"/>
        <v>0</v>
      </c>
      <c r="E94" s="118">
        <f t="shared" si="27"/>
        <v>0</v>
      </c>
      <c r="F94" s="118">
        <f t="shared" si="16"/>
        <v>0</v>
      </c>
      <c r="G94" s="118">
        <f t="shared" si="20"/>
        <v>0</v>
      </c>
      <c r="H94" s="118">
        <f t="shared" si="21"/>
        <v>0</v>
      </c>
      <c r="I94" s="118">
        <f t="shared" si="28"/>
        <v>0</v>
      </c>
      <c r="K94">
        <v>80</v>
      </c>
      <c r="L94">
        <f t="shared" si="22"/>
        <v>80</v>
      </c>
      <c r="M94" s="216">
        <f t="shared" si="23"/>
        <v>6.666666666666667</v>
      </c>
      <c r="N94" s="118">
        <f t="shared" si="29"/>
        <v>0</v>
      </c>
      <c r="O94" s="118">
        <f t="shared" si="30"/>
        <v>0</v>
      </c>
      <c r="P94" s="118">
        <f t="shared" si="17"/>
        <v>0</v>
      </c>
      <c r="Q94" s="118">
        <f t="shared" si="24"/>
        <v>0</v>
      </c>
      <c r="R94" s="118">
        <f t="shared" si="25"/>
        <v>0</v>
      </c>
      <c r="S94" s="118">
        <f t="shared" si="31"/>
        <v>0</v>
      </c>
    </row>
    <row r="95" spans="1:19" x14ac:dyDescent="0.25">
      <c r="A95">
        <v>81</v>
      </c>
      <c r="B95">
        <f t="shared" si="18"/>
        <v>81</v>
      </c>
      <c r="C95" s="216">
        <f t="shared" si="19"/>
        <v>6.75</v>
      </c>
      <c r="D95" s="118">
        <f t="shared" si="26"/>
        <v>0</v>
      </c>
      <c r="E95" s="118">
        <f t="shared" si="27"/>
        <v>0</v>
      </c>
      <c r="F95" s="118">
        <f t="shared" si="16"/>
        <v>0</v>
      </c>
      <c r="G95" s="118">
        <f t="shared" si="20"/>
        <v>0</v>
      </c>
      <c r="H95" s="118">
        <f t="shared" si="21"/>
        <v>0</v>
      </c>
      <c r="I95" s="118">
        <f t="shared" si="28"/>
        <v>0</v>
      </c>
      <c r="K95">
        <v>81</v>
      </c>
      <c r="L95">
        <f t="shared" si="22"/>
        <v>81</v>
      </c>
      <c r="M95" s="216">
        <f t="shared" si="23"/>
        <v>6.75</v>
      </c>
      <c r="N95" s="118">
        <f t="shared" si="29"/>
        <v>0</v>
      </c>
      <c r="O95" s="118">
        <f t="shared" si="30"/>
        <v>0</v>
      </c>
      <c r="P95" s="118">
        <f t="shared" si="17"/>
        <v>0</v>
      </c>
      <c r="Q95" s="118">
        <f t="shared" si="24"/>
        <v>0</v>
      </c>
      <c r="R95" s="118">
        <f t="shared" si="25"/>
        <v>0</v>
      </c>
      <c r="S95" s="118">
        <f t="shared" si="31"/>
        <v>0</v>
      </c>
    </row>
    <row r="96" spans="1:19" x14ac:dyDescent="0.25">
      <c r="A96">
        <v>82</v>
      </c>
      <c r="B96">
        <f t="shared" si="18"/>
        <v>82</v>
      </c>
      <c r="C96" s="216">
        <f t="shared" si="19"/>
        <v>6.833333333333333</v>
      </c>
      <c r="D96" s="118">
        <f t="shared" si="26"/>
        <v>0</v>
      </c>
      <c r="E96" s="118">
        <f t="shared" si="27"/>
        <v>0</v>
      </c>
      <c r="F96" s="118">
        <f t="shared" si="16"/>
        <v>0</v>
      </c>
      <c r="G96" s="118">
        <f t="shared" si="20"/>
        <v>0</v>
      </c>
      <c r="H96" s="118">
        <f t="shared" si="21"/>
        <v>0</v>
      </c>
      <c r="I96" s="118">
        <f t="shared" si="28"/>
        <v>0</v>
      </c>
      <c r="K96">
        <v>82</v>
      </c>
      <c r="L96">
        <f t="shared" si="22"/>
        <v>82</v>
      </c>
      <c r="M96" s="216">
        <f t="shared" si="23"/>
        <v>6.833333333333333</v>
      </c>
      <c r="N96" s="118">
        <f t="shared" si="29"/>
        <v>0</v>
      </c>
      <c r="O96" s="118">
        <f t="shared" si="30"/>
        <v>0</v>
      </c>
      <c r="P96" s="118">
        <f t="shared" si="17"/>
        <v>0</v>
      </c>
      <c r="Q96" s="118">
        <f t="shared" si="24"/>
        <v>0</v>
      </c>
      <c r="R96" s="118">
        <f t="shared" si="25"/>
        <v>0</v>
      </c>
      <c r="S96" s="118">
        <f t="shared" si="31"/>
        <v>0</v>
      </c>
    </row>
    <row r="97" spans="1:19" x14ac:dyDescent="0.25">
      <c r="A97">
        <v>83</v>
      </c>
      <c r="B97">
        <f t="shared" si="18"/>
        <v>83</v>
      </c>
      <c r="C97" s="216">
        <f t="shared" si="19"/>
        <v>6.916666666666667</v>
      </c>
      <c r="D97" s="118">
        <f t="shared" si="26"/>
        <v>0</v>
      </c>
      <c r="E97" s="118">
        <f t="shared" si="27"/>
        <v>0</v>
      </c>
      <c r="F97" s="118">
        <f t="shared" si="16"/>
        <v>0</v>
      </c>
      <c r="G97" s="118">
        <f t="shared" si="20"/>
        <v>0</v>
      </c>
      <c r="H97" s="118">
        <f t="shared" si="21"/>
        <v>0</v>
      </c>
      <c r="I97" s="118">
        <f t="shared" si="28"/>
        <v>0</v>
      </c>
      <c r="K97">
        <v>83</v>
      </c>
      <c r="L97">
        <f t="shared" si="22"/>
        <v>83</v>
      </c>
      <c r="M97" s="216">
        <f t="shared" si="23"/>
        <v>6.916666666666667</v>
      </c>
      <c r="N97" s="118">
        <f t="shared" si="29"/>
        <v>0</v>
      </c>
      <c r="O97" s="118">
        <f t="shared" si="30"/>
        <v>0</v>
      </c>
      <c r="P97" s="118">
        <f t="shared" si="17"/>
        <v>0</v>
      </c>
      <c r="Q97" s="118">
        <f t="shared" si="24"/>
        <v>0</v>
      </c>
      <c r="R97" s="118">
        <f t="shared" si="25"/>
        <v>0</v>
      </c>
      <c r="S97" s="118">
        <f t="shared" si="31"/>
        <v>0</v>
      </c>
    </row>
    <row r="98" spans="1:19" x14ac:dyDescent="0.25">
      <c r="A98">
        <v>84</v>
      </c>
      <c r="B98">
        <f t="shared" si="18"/>
        <v>84</v>
      </c>
      <c r="C98" s="216">
        <f t="shared" si="19"/>
        <v>7</v>
      </c>
      <c r="D98" s="118">
        <f t="shared" si="26"/>
        <v>0</v>
      </c>
      <c r="E98" s="118">
        <f t="shared" si="27"/>
        <v>0</v>
      </c>
      <c r="F98" s="118">
        <f t="shared" si="16"/>
        <v>0</v>
      </c>
      <c r="G98" s="118">
        <f t="shared" si="20"/>
        <v>0</v>
      </c>
      <c r="H98" s="118">
        <f t="shared" si="21"/>
        <v>0</v>
      </c>
      <c r="I98" s="118">
        <f t="shared" si="28"/>
        <v>0</v>
      </c>
      <c r="K98">
        <v>84</v>
      </c>
      <c r="L98">
        <f t="shared" si="22"/>
        <v>84</v>
      </c>
      <c r="M98" s="216">
        <f t="shared" si="23"/>
        <v>7</v>
      </c>
      <c r="N98" s="118">
        <f t="shared" si="29"/>
        <v>0</v>
      </c>
      <c r="O98" s="118">
        <f t="shared" si="30"/>
        <v>0</v>
      </c>
      <c r="P98" s="118">
        <f t="shared" si="17"/>
        <v>0</v>
      </c>
      <c r="Q98" s="118">
        <f t="shared" si="24"/>
        <v>0</v>
      </c>
      <c r="R98" s="118">
        <f t="shared" si="25"/>
        <v>0</v>
      </c>
      <c r="S98" s="118">
        <f t="shared" si="31"/>
        <v>0</v>
      </c>
    </row>
    <row r="99" spans="1:19" x14ac:dyDescent="0.25">
      <c r="A99">
        <v>85</v>
      </c>
      <c r="B99">
        <f t="shared" si="18"/>
        <v>85</v>
      </c>
      <c r="C99" s="216">
        <f t="shared" si="19"/>
        <v>7.083333333333333</v>
      </c>
      <c r="D99" s="118">
        <f t="shared" si="26"/>
        <v>0</v>
      </c>
      <c r="E99" s="118">
        <f t="shared" si="27"/>
        <v>0</v>
      </c>
      <c r="F99" s="118">
        <f t="shared" si="16"/>
        <v>0</v>
      </c>
      <c r="G99" s="118">
        <f t="shared" si="20"/>
        <v>0</v>
      </c>
      <c r="H99" s="118">
        <f t="shared" si="21"/>
        <v>0</v>
      </c>
      <c r="I99" s="118">
        <f t="shared" si="28"/>
        <v>0</v>
      </c>
      <c r="K99">
        <v>85</v>
      </c>
      <c r="L99">
        <f t="shared" si="22"/>
        <v>85</v>
      </c>
      <c r="M99" s="216">
        <f t="shared" si="23"/>
        <v>7.083333333333333</v>
      </c>
      <c r="N99" s="118">
        <f t="shared" si="29"/>
        <v>0</v>
      </c>
      <c r="O99" s="118">
        <f t="shared" si="30"/>
        <v>0</v>
      </c>
      <c r="P99" s="118">
        <f t="shared" si="17"/>
        <v>0</v>
      </c>
      <c r="Q99" s="118">
        <f t="shared" si="24"/>
        <v>0</v>
      </c>
      <c r="R99" s="118">
        <f t="shared" si="25"/>
        <v>0</v>
      </c>
      <c r="S99" s="118">
        <f t="shared" si="31"/>
        <v>0</v>
      </c>
    </row>
    <row r="100" spans="1:19" x14ac:dyDescent="0.25">
      <c r="A100">
        <v>86</v>
      </c>
      <c r="B100">
        <f t="shared" si="18"/>
        <v>86</v>
      </c>
      <c r="C100" s="216">
        <f t="shared" si="19"/>
        <v>7.166666666666667</v>
      </c>
      <c r="D100" s="118">
        <f t="shared" si="26"/>
        <v>0</v>
      </c>
      <c r="E100" s="118">
        <f t="shared" si="27"/>
        <v>0</v>
      </c>
      <c r="F100" s="118">
        <f t="shared" si="16"/>
        <v>0</v>
      </c>
      <c r="G100" s="118">
        <f t="shared" si="20"/>
        <v>0</v>
      </c>
      <c r="H100" s="118">
        <f t="shared" si="21"/>
        <v>0</v>
      </c>
      <c r="I100" s="118">
        <f t="shared" si="28"/>
        <v>0</v>
      </c>
      <c r="K100">
        <v>86</v>
      </c>
      <c r="L100">
        <f t="shared" si="22"/>
        <v>86</v>
      </c>
      <c r="M100" s="216">
        <f t="shared" si="23"/>
        <v>7.166666666666667</v>
      </c>
      <c r="N100" s="118">
        <f t="shared" si="29"/>
        <v>0</v>
      </c>
      <c r="O100" s="118">
        <f t="shared" si="30"/>
        <v>0</v>
      </c>
      <c r="P100" s="118">
        <f t="shared" si="17"/>
        <v>0</v>
      </c>
      <c r="Q100" s="118">
        <f t="shared" si="24"/>
        <v>0</v>
      </c>
      <c r="R100" s="118">
        <f t="shared" si="25"/>
        <v>0</v>
      </c>
      <c r="S100" s="118">
        <f t="shared" si="31"/>
        <v>0</v>
      </c>
    </row>
    <row r="101" spans="1:19" x14ac:dyDescent="0.25">
      <c r="A101">
        <v>87</v>
      </c>
      <c r="B101">
        <f t="shared" si="18"/>
        <v>87</v>
      </c>
      <c r="C101" s="216">
        <f t="shared" si="19"/>
        <v>7.25</v>
      </c>
      <c r="D101" s="118">
        <f t="shared" si="26"/>
        <v>0</v>
      </c>
      <c r="E101" s="118">
        <f t="shared" si="27"/>
        <v>0</v>
      </c>
      <c r="F101" s="118">
        <f t="shared" si="16"/>
        <v>0</v>
      </c>
      <c r="G101" s="118">
        <f t="shared" si="20"/>
        <v>0</v>
      </c>
      <c r="H101" s="118">
        <f t="shared" si="21"/>
        <v>0</v>
      </c>
      <c r="I101" s="118">
        <f t="shared" si="28"/>
        <v>0</v>
      </c>
      <c r="K101">
        <v>87</v>
      </c>
      <c r="L101">
        <f t="shared" si="22"/>
        <v>87</v>
      </c>
      <c r="M101" s="216">
        <f t="shared" si="23"/>
        <v>7.25</v>
      </c>
      <c r="N101" s="118">
        <f t="shared" si="29"/>
        <v>0</v>
      </c>
      <c r="O101" s="118">
        <f t="shared" si="30"/>
        <v>0</v>
      </c>
      <c r="P101" s="118">
        <f t="shared" si="17"/>
        <v>0</v>
      </c>
      <c r="Q101" s="118">
        <f t="shared" si="24"/>
        <v>0</v>
      </c>
      <c r="R101" s="118">
        <f t="shared" si="25"/>
        <v>0</v>
      </c>
      <c r="S101" s="118">
        <f t="shared" si="31"/>
        <v>0</v>
      </c>
    </row>
    <row r="102" spans="1:19" x14ac:dyDescent="0.25">
      <c r="A102">
        <v>88</v>
      </c>
      <c r="B102">
        <f t="shared" si="18"/>
        <v>88</v>
      </c>
      <c r="C102" s="216">
        <f t="shared" si="19"/>
        <v>7.333333333333333</v>
      </c>
      <c r="D102" s="118">
        <f t="shared" si="26"/>
        <v>0</v>
      </c>
      <c r="E102" s="118">
        <f t="shared" si="27"/>
        <v>0</v>
      </c>
      <c r="F102" s="118">
        <f t="shared" si="16"/>
        <v>0</v>
      </c>
      <c r="G102" s="118">
        <f t="shared" si="20"/>
        <v>0</v>
      </c>
      <c r="H102" s="118">
        <f t="shared" si="21"/>
        <v>0</v>
      </c>
      <c r="I102" s="118">
        <f t="shared" si="28"/>
        <v>0</v>
      </c>
      <c r="K102">
        <v>88</v>
      </c>
      <c r="L102">
        <f t="shared" si="22"/>
        <v>88</v>
      </c>
      <c r="M102" s="216">
        <f t="shared" si="23"/>
        <v>7.333333333333333</v>
      </c>
      <c r="N102" s="118">
        <f t="shared" si="29"/>
        <v>0</v>
      </c>
      <c r="O102" s="118">
        <f t="shared" si="30"/>
        <v>0</v>
      </c>
      <c r="P102" s="118">
        <f t="shared" si="17"/>
        <v>0</v>
      </c>
      <c r="Q102" s="118">
        <f t="shared" si="24"/>
        <v>0</v>
      </c>
      <c r="R102" s="118">
        <f t="shared" si="25"/>
        <v>0</v>
      </c>
      <c r="S102" s="118">
        <f t="shared" si="31"/>
        <v>0</v>
      </c>
    </row>
    <row r="103" spans="1:19" x14ac:dyDescent="0.25">
      <c r="A103">
        <v>89</v>
      </c>
      <c r="B103">
        <f t="shared" si="18"/>
        <v>89</v>
      </c>
      <c r="C103" s="216">
        <f t="shared" si="19"/>
        <v>7.416666666666667</v>
      </c>
      <c r="D103" s="118">
        <f t="shared" si="26"/>
        <v>0</v>
      </c>
      <c r="E103" s="118">
        <f t="shared" si="27"/>
        <v>0</v>
      </c>
      <c r="F103" s="118">
        <f t="shared" si="16"/>
        <v>0</v>
      </c>
      <c r="G103" s="118">
        <f t="shared" si="20"/>
        <v>0</v>
      </c>
      <c r="H103" s="118">
        <f t="shared" si="21"/>
        <v>0</v>
      </c>
      <c r="I103" s="118">
        <f t="shared" si="28"/>
        <v>0</v>
      </c>
      <c r="K103">
        <v>89</v>
      </c>
      <c r="L103">
        <f t="shared" si="22"/>
        <v>89</v>
      </c>
      <c r="M103" s="216">
        <f t="shared" si="23"/>
        <v>7.416666666666667</v>
      </c>
      <c r="N103" s="118">
        <f t="shared" si="29"/>
        <v>0</v>
      </c>
      <c r="O103" s="118">
        <f t="shared" si="30"/>
        <v>0</v>
      </c>
      <c r="P103" s="118">
        <f t="shared" si="17"/>
        <v>0</v>
      </c>
      <c r="Q103" s="118">
        <f t="shared" si="24"/>
        <v>0</v>
      </c>
      <c r="R103" s="118">
        <f t="shared" si="25"/>
        <v>0</v>
      </c>
      <c r="S103" s="118">
        <f t="shared" si="31"/>
        <v>0</v>
      </c>
    </row>
    <row r="104" spans="1:19" x14ac:dyDescent="0.25">
      <c r="A104">
        <v>90</v>
      </c>
      <c r="B104">
        <f t="shared" si="18"/>
        <v>90</v>
      </c>
      <c r="C104" s="216">
        <f t="shared" si="19"/>
        <v>7.5</v>
      </c>
      <c r="D104" s="118">
        <f t="shared" si="26"/>
        <v>0</v>
      </c>
      <c r="E104" s="118">
        <f t="shared" si="27"/>
        <v>0</v>
      </c>
      <c r="F104" s="118">
        <f t="shared" si="16"/>
        <v>0</v>
      </c>
      <c r="G104" s="118">
        <f t="shared" si="20"/>
        <v>0</v>
      </c>
      <c r="H104" s="118">
        <f t="shared" si="21"/>
        <v>0</v>
      </c>
      <c r="I104" s="118">
        <f t="shared" si="28"/>
        <v>0</v>
      </c>
      <c r="K104">
        <v>90</v>
      </c>
      <c r="L104">
        <f t="shared" si="22"/>
        <v>90</v>
      </c>
      <c r="M104" s="216">
        <f t="shared" si="23"/>
        <v>7.5</v>
      </c>
      <c r="N104" s="118">
        <f t="shared" si="29"/>
        <v>0</v>
      </c>
      <c r="O104" s="118">
        <f t="shared" si="30"/>
        <v>0</v>
      </c>
      <c r="P104" s="118">
        <f t="shared" si="17"/>
        <v>0</v>
      </c>
      <c r="Q104" s="118">
        <f t="shared" si="24"/>
        <v>0</v>
      </c>
      <c r="R104" s="118">
        <f t="shared" si="25"/>
        <v>0</v>
      </c>
      <c r="S104" s="118">
        <f t="shared" si="31"/>
        <v>0</v>
      </c>
    </row>
    <row r="105" spans="1:19" x14ac:dyDescent="0.25">
      <c r="A105">
        <v>91</v>
      </c>
      <c r="B105">
        <f t="shared" si="18"/>
        <v>91</v>
      </c>
      <c r="C105" s="216">
        <f t="shared" si="19"/>
        <v>7.583333333333333</v>
      </c>
      <c r="D105" s="118">
        <f t="shared" si="26"/>
        <v>0</v>
      </c>
      <c r="E105" s="118">
        <f t="shared" si="27"/>
        <v>0</v>
      </c>
      <c r="F105" s="118">
        <f t="shared" si="16"/>
        <v>0</v>
      </c>
      <c r="G105" s="118">
        <f t="shared" si="20"/>
        <v>0</v>
      </c>
      <c r="H105" s="118">
        <f t="shared" si="21"/>
        <v>0</v>
      </c>
      <c r="I105" s="118">
        <f t="shared" si="28"/>
        <v>0</v>
      </c>
      <c r="K105">
        <v>91</v>
      </c>
      <c r="L105">
        <f t="shared" si="22"/>
        <v>91</v>
      </c>
      <c r="M105" s="216">
        <f t="shared" si="23"/>
        <v>7.583333333333333</v>
      </c>
      <c r="N105" s="118">
        <f t="shared" si="29"/>
        <v>0</v>
      </c>
      <c r="O105" s="118">
        <f t="shared" si="30"/>
        <v>0</v>
      </c>
      <c r="P105" s="118">
        <f t="shared" si="17"/>
        <v>0</v>
      </c>
      <c r="Q105" s="118">
        <f t="shared" si="24"/>
        <v>0</v>
      </c>
      <c r="R105" s="118">
        <f t="shared" si="25"/>
        <v>0</v>
      </c>
      <c r="S105" s="118">
        <f t="shared" si="31"/>
        <v>0</v>
      </c>
    </row>
    <row r="106" spans="1:19" x14ac:dyDescent="0.25">
      <c r="A106">
        <v>92</v>
      </c>
      <c r="B106">
        <f t="shared" si="18"/>
        <v>92</v>
      </c>
      <c r="C106" s="216">
        <f t="shared" si="19"/>
        <v>7.666666666666667</v>
      </c>
      <c r="D106" s="118">
        <f t="shared" si="26"/>
        <v>0</v>
      </c>
      <c r="E106" s="118">
        <f t="shared" si="27"/>
        <v>0</v>
      </c>
      <c r="F106" s="118">
        <f t="shared" si="16"/>
        <v>0</v>
      </c>
      <c r="G106" s="118">
        <f t="shared" si="20"/>
        <v>0</v>
      </c>
      <c r="H106" s="118">
        <f t="shared" si="21"/>
        <v>0</v>
      </c>
      <c r="I106" s="118">
        <f t="shared" si="28"/>
        <v>0</v>
      </c>
      <c r="K106">
        <v>92</v>
      </c>
      <c r="L106">
        <f t="shared" si="22"/>
        <v>92</v>
      </c>
      <c r="M106" s="216">
        <f t="shared" si="23"/>
        <v>7.666666666666667</v>
      </c>
      <c r="N106" s="118">
        <f t="shared" si="29"/>
        <v>0</v>
      </c>
      <c r="O106" s="118">
        <f t="shared" si="30"/>
        <v>0</v>
      </c>
      <c r="P106" s="118">
        <f t="shared" si="17"/>
        <v>0</v>
      </c>
      <c r="Q106" s="118">
        <f t="shared" si="24"/>
        <v>0</v>
      </c>
      <c r="R106" s="118">
        <f t="shared" si="25"/>
        <v>0</v>
      </c>
      <c r="S106" s="118">
        <f t="shared" si="31"/>
        <v>0</v>
      </c>
    </row>
    <row r="107" spans="1:19" x14ac:dyDescent="0.25">
      <c r="A107">
        <v>93</v>
      </c>
      <c r="B107">
        <f t="shared" si="18"/>
        <v>93</v>
      </c>
      <c r="C107" s="216">
        <f t="shared" si="19"/>
        <v>7.75</v>
      </c>
      <c r="D107" s="118">
        <f t="shared" si="26"/>
        <v>0</v>
      </c>
      <c r="E107" s="118">
        <f t="shared" si="27"/>
        <v>0</v>
      </c>
      <c r="F107" s="118">
        <f t="shared" si="16"/>
        <v>0</v>
      </c>
      <c r="G107" s="118">
        <f t="shared" si="20"/>
        <v>0</v>
      </c>
      <c r="H107" s="118">
        <f t="shared" si="21"/>
        <v>0</v>
      </c>
      <c r="I107" s="118">
        <f t="shared" si="28"/>
        <v>0</v>
      </c>
      <c r="K107">
        <v>93</v>
      </c>
      <c r="L107">
        <f t="shared" si="22"/>
        <v>93</v>
      </c>
      <c r="M107" s="216">
        <f t="shared" si="23"/>
        <v>7.75</v>
      </c>
      <c r="N107" s="118">
        <f t="shared" si="29"/>
        <v>0</v>
      </c>
      <c r="O107" s="118">
        <f t="shared" si="30"/>
        <v>0</v>
      </c>
      <c r="P107" s="118">
        <f t="shared" si="17"/>
        <v>0</v>
      </c>
      <c r="Q107" s="118">
        <f t="shared" si="24"/>
        <v>0</v>
      </c>
      <c r="R107" s="118">
        <f t="shared" si="25"/>
        <v>0</v>
      </c>
      <c r="S107" s="118">
        <f t="shared" si="31"/>
        <v>0</v>
      </c>
    </row>
    <row r="108" spans="1:19" x14ac:dyDescent="0.25">
      <c r="A108">
        <v>94</v>
      </c>
      <c r="B108">
        <f t="shared" si="18"/>
        <v>94</v>
      </c>
      <c r="C108" s="216">
        <f t="shared" si="19"/>
        <v>7.833333333333333</v>
      </c>
      <c r="D108" s="118">
        <f t="shared" si="26"/>
        <v>0</v>
      </c>
      <c r="E108" s="118">
        <f t="shared" si="27"/>
        <v>0</v>
      </c>
      <c r="F108" s="118">
        <f t="shared" si="16"/>
        <v>0</v>
      </c>
      <c r="G108" s="118">
        <f t="shared" si="20"/>
        <v>0</v>
      </c>
      <c r="H108" s="118">
        <f t="shared" si="21"/>
        <v>0</v>
      </c>
      <c r="I108" s="118">
        <f t="shared" si="28"/>
        <v>0</v>
      </c>
      <c r="K108">
        <v>94</v>
      </c>
      <c r="L108">
        <f t="shared" si="22"/>
        <v>94</v>
      </c>
      <c r="M108" s="216">
        <f t="shared" si="23"/>
        <v>7.833333333333333</v>
      </c>
      <c r="N108" s="118">
        <f t="shared" si="29"/>
        <v>0</v>
      </c>
      <c r="O108" s="118">
        <f t="shared" si="30"/>
        <v>0</v>
      </c>
      <c r="P108" s="118">
        <f t="shared" si="17"/>
        <v>0</v>
      </c>
      <c r="Q108" s="118">
        <f t="shared" si="24"/>
        <v>0</v>
      </c>
      <c r="R108" s="118">
        <f t="shared" si="25"/>
        <v>0</v>
      </c>
      <c r="S108" s="118">
        <f t="shared" si="31"/>
        <v>0</v>
      </c>
    </row>
    <row r="109" spans="1:19" x14ac:dyDescent="0.25">
      <c r="A109">
        <v>95</v>
      </c>
      <c r="B109">
        <f t="shared" si="18"/>
        <v>95</v>
      </c>
      <c r="C109" s="216">
        <f t="shared" si="19"/>
        <v>7.916666666666667</v>
      </c>
      <c r="D109" s="118">
        <f t="shared" si="26"/>
        <v>0</v>
      </c>
      <c r="E109" s="118">
        <f t="shared" si="27"/>
        <v>0</v>
      </c>
      <c r="F109" s="118">
        <f t="shared" si="16"/>
        <v>0</v>
      </c>
      <c r="G109" s="118">
        <f t="shared" si="20"/>
        <v>0</v>
      </c>
      <c r="H109" s="118">
        <f t="shared" si="21"/>
        <v>0</v>
      </c>
      <c r="I109" s="118">
        <f t="shared" si="28"/>
        <v>0</v>
      </c>
      <c r="K109">
        <v>95</v>
      </c>
      <c r="L109">
        <f t="shared" si="22"/>
        <v>95</v>
      </c>
      <c r="M109" s="216">
        <f t="shared" si="23"/>
        <v>7.916666666666667</v>
      </c>
      <c r="N109" s="118">
        <f t="shared" si="29"/>
        <v>0</v>
      </c>
      <c r="O109" s="118">
        <f t="shared" si="30"/>
        <v>0</v>
      </c>
      <c r="P109" s="118">
        <f t="shared" si="17"/>
        <v>0</v>
      </c>
      <c r="Q109" s="118">
        <f t="shared" si="24"/>
        <v>0</v>
      </c>
      <c r="R109" s="118">
        <f t="shared" si="25"/>
        <v>0</v>
      </c>
      <c r="S109" s="118">
        <f t="shared" si="31"/>
        <v>0</v>
      </c>
    </row>
    <row r="110" spans="1:19" x14ac:dyDescent="0.25">
      <c r="A110">
        <v>96</v>
      </c>
      <c r="B110">
        <f t="shared" si="18"/>
        <v>96</v>
      </c>
      <c r="C110" s="216">
        <f t="shared" si="19"/>
        <v>8</v>
      </c>
      <c r="D110" s="118">
        <f t="shared" si="26"/>
        <v>0</v>
      </c>
      <c r="E110" s="118">
        <f t="shared" si="27"/>
        <v>0</v>
      </c>
      <c r="F110" s="118">
        <f t="shared" si="16"/>
        <v>0</v>
      </c>
      <c r="G110" s="118">
        <f t="shared" si="20"/>
        <v>0</v>
      </c>
      <c r="H110" s="118">
        <f t="shared" si="21"/>
        <v>0</v>
      </c>
      <c r="I110" s="118">
        <f t="shared" si="28"/>
        <v>0</v>
      </c>
      <c r="K110">
        <v>96</v>
      </c>
      <c r="L110">
        <f t="shared" si="22"/>
        <v>96</v>
      </c>
      <c r="M110" s="216">
        <f t="shared" si="23"/>
        <v>8</v>
      </c>
      <c r="N110" s="118">
        <f t="shared" si="29"/>
        <v>0</v>
      </c>
      <c r="O110" s="118">
        <f t="shared" si="30"/>
        <v>0</v>
      </c>
      <c r="P110" s="118">
        <f t="shared" si="17"/>
        <v>0</v>
      </c>
      <c r="Q110" s="118">
        <f t="shared" si="24"/>
        <v>0</v>
      </c>
      <c r="R110" s="118">
        <f t="shared" si="25"/>
        <v>0</v>
      </c>
      <c r="S110" s="118">
        <f t="shared" si="31"/>
        <v>0</v>
      </c>
    </row>
    <row r="111" spans="1:19" x14ac:dyDescent="0.25">
      <c r="A111">
        <v>97</v>
      </c>
      <c r="B111">
        <f t="shared" si="18"/>
        <v>97</v>
      </c>
      <c r="C111" s="216">
        <f t="shared" si="19"/>
        <v>8.0833333333333339</v>
      </c>
      <c r="D111" s="118">
        <f t="shared" si="26"/>
        <v>0</v>
      </c>
      <c r="E111" s="118">
        <f t="shared" si="27"/>
        <v>0</v>
      </c>
      <c r="F111" s="118">
        <f t="shared" si="16"/>
        <v>0</v>
      </c>
      <c r="G111" s="118">
        <f t="shared" si="20"/>
        <v>0</v>
      </c>
      <c r="H111" s="118">
        <f t="shared" si="21"/>
        <v>0</v>
      </c>
      <c r="I111" s="118">
        <f t="shared" si="28"/>
        <v>0</v>
      </c>
      <c r="K111">
        <v>97</v>
      </c>
      <c r="L111">
        <f t="shared" si="22"/>
        <v>97</v>
      </c>
      <c r="M111" s="216">
        <f t="shared" si="23"/>
        <v>8.0833333333333339</v>
      </c>
      <c r="N111" s="118">
        <f t="shared" si="29"/>
        <v>0</v>
      </c>
      <c r="O111" s="118">
        <f t="shared" si="30"/>
        <v>0</v>
      </c>
      <c r="P111" s="118">
        <f t="shared" si="17"/>
        <v>0</v>
      </c>
      <c r="Q111" s="118">
        <f t="shared" si="24"/>
        <v>0</v>
      </c>
      <c r="R111" s="118">
        <f t="shared" si="25"/>
        <v>0</v>
      </c>
      <c r="S111" s="118">
        <f t="shared" si="31"/>
        <v>0</v>
      </c>
    </row>
    <row r="112" spans="1:19" x14ac:dyDescent="0.25">
      <c r="A112">
        <v>98</v>
      </c>
      <c r="B112">
        <f t="shared" si="18"/>
        <v>98</v>
      </c>
      <c r="C112" s="216">
        <f t="shared" si="19"/>
        <v>8.1666666666666661</v>
      </c>
      <c r="D112" s="118">
        <f t="shared" si="26"/>
        <v>0</v>
      </c>
      <c r="E112" s="118">
        <f t="shared" si="27"/>
        <v>0</v>
      </c>
      <c r="F112" s="118">
        <f t="shared" si="16"/>
        <v>0</v>
      </c>
      <c r="G112" s="118">
        <f t="shared" si="20"/>
        <v>0</v>
      </c>
      <c r="H112" s="118">
        <f t="shared" si="21"/>
        <v>0</v>
      </c>
      <c r="I112" s="118">
        <f t="shared" si="28"/>
        <v>0</v>
      </c>
      <c r="K112">
        <v>98</v>
      </c>
      <c r="L112">
        <f t="shared" si="22"/>
        <v>98</v>
      </c>
      <c r="M112" s="216">
        <f t="shared" si="23"/>
        <v>8.1666666666666661</v>
      </c>
      <c r="N112" s="118">
        <f t="shared" si="29"/>
        <v>0</v>
      </c>
      <c r="O112" s="118">
        <f t="shared" si="30"/>
        <v>0</v>
      </c>
      <c r="P112" s="118">
        <f t="shared" si="17"/>
        <v>0</v>
      </c>
      <c r="Q112" s="118">
        <f t="shared" si="24"/>
        <v>0</v>
      </c>
      <c r="R112" s="118">
        <f t="shared" si="25"/>
        <v>0</v>
      </c>
      <c r="S112" s="118">
        <f t="shared" si="31"/>
        <v>0</v>
      </c>
    </row>
    <row r="113" spans="1:19" x14ac:dyDescent="0.25">
      <c r="A113">
        <v>99</v>
      </c>
      <c r="B113">
        <f t="shared" si="18"/>
        <v>99</v>
      </c>
      <c r="C113" s="216">
        <f t="shared" si="19"/>
        <v>8.25</v>
      </c>
      <c r="D113" s="118">
        <f t="shared" si="26"/>
        <v>0</v>
      </c>
      <c r="E113" s="118">
        <f t="shared" si="27"/>
        <v>0</v>
      </c>
      <c r="F113" s="118">
        <f t="shared" si="16"/>
        <v>0</v>
      </c>
      <c r="G113" s="118">
        <f t="shared" si="20"/>
        <v>0</v>
      </c>
      <c r="H113" s="118">
        <f t="shared" si="21"/>
        <v>0</v>
      </c>
      <c r="I113" s="118">
        <f t="shared" si="28"/>
        <v>0</v>
      </c>
      <c r="K113">
        <v>99</v>
      </c>
      <c r="L113">
        <f t="shared" si="22"/>
        <v>99</v>
      </c>
      <c r="M113" s="216">
        <f t="shared" si="23"/>
        <v>8.25</v>
      </c>
      <c r="N113" s="118">
        <f t="shared" si="29"/>
        <v>0</v>
      </c>
      <c r="O113" s="118">
        <f t="shared" si="30"/>
        <v>0</v>
      </c>
      <c r="P113" s="118">
        <f t="shared" si="17"/>
        <v>0</v>
      </c>
      <c r="Q113" s="118">
        <f t="shared" si="24"/>
        <v>0</v>
      </c>
      <c r="R113" s="118">
        <f t="shared" si="25"/>
        <v>0</v>
      </c>
      <c r="S113" s="118">
        <f t="shared" si="31"/>
        <v>0</v>
      </c>
    </row>
    <row r="114" spans="1:19" x14ac:dyDescent="0.25">
      <c r="A114">
        <v>100</v>
      </c>
      <c r="B114">
        <f t="shared" si="18"/>
        <v>100</v>
      </c>
      <c r="C114" s="216">
        <f t="shared" si="19"/>
        <v>8.3333333333333339</v>
      </c>
      <c r="D114" s="118">
        <f t="shared" si="26"/>
        <v>0</v>
      </c>
      <c r="E114" s="118">
        <f t="shared" si="27"/>
        <v>0</v>
      </c>
      <c r="F114" s="118">
        <f t="shared" si="16"/>
        <v>0</v>
      </c>
      <c r="G114" s="118">
        <f t="shared" si="20"/>
        <v>0</v>
      </c>
      <c r="H114" s="118">
        <f t="shared" si="21"/>
        <v>0</v>
      </c>
      <c r="I114" s="118">
        <f t="shared" si="28"/>
        <v>0</v>
      </c>
      <c r="K114">
        <v>100</v>
      </c>
      <c r="L114">
        <f t="shared" si="22"/>
        <v>100</v>
      </c>
      <c r="M114" s="216">
        <f t="shared" si="23"/>
        <v>8.3333333333333339</v>
      </c>
      <c r="N114" s="118">
        <f t="shared" si="29"/>
        <v>0</v>
      </c>
      <c r="O114" s="118">
        <f t="shared" si="30"/>
        <v>0</v>
      </c>
      <c r="P114" s="118">
        <f t="shared" si="17"/>
        <v>0</v>
      </c>
      <c r="Q114" s="118">
        <f t="shared" si="24"/>
        <v>0</v>
      </c>
      <c r="R114" s="118">
        <f t="shared" si="25"/>
        <v>0</v>
      </c>
      <c r="S114" s="118">
        <f t="shared" si="31"/>
        <v>0</v>
      </c>
    </row>
    <row r="115" spans="1:19" x14ac:dyDescent="0.25">
      <c r="A115">
        <v>101</v>
      </c>
      <c r="B115">
        <f t="shared" si="18"/>
        <v>101</v>
      </c>
      <c r="C115" s="216">
        <f t="shared" si="19"/>
        <v>8.4166666666666661</v>
      </c>
      <c r="D115" s="118">
        <f t="shared" si="26"/>
        <v>0</v>
      </c>
      <c r="E115" s="118">
        <f t="shared" si="27"/>
        <v>0</v>
      </c>
      <c r="F115" s="118">
        <f t="shared" si="16"/>
        <v>0</v>
      </c>
      <c r="G115" s="118">
        <f t="shared" si="20"/>
        <v>0</v>
      </c>
      <c r="H115" s="118">
        <f t="shared" si="21"/>
        <v>0</v>
      </c>
      <c r="I115" s="118">
        <f t="shared" si="28"/>
        <v>0</v>
      </c>
      <c r="K115">
        <v>101</v>
      </c>
      <c r="L115">
        <f t="shared" si="22"/>
        <v>101</v>
      </c>
      <c r="M115" s="216">
        <f t="shared" si="23"/>
        <v>8.4166666666666661</v>
      </c>
      <c r="N115" s="118">
        <f t="shared" si="29"/>
        <v>0</v>
      </c>
      <c r="O115" s="118">
        <f t="shared" si="30"/>
        <v>0</v>
      </c>
      <c r="P115" s="118">
        <f t="shared" si="17"/>
        <v>0</v>
      </c>
      <c r="Q115" s="118">
        <f t="shared" si="24"/>
        <v>0</v>
      </c>
      <c r="R115" s="118">
        <f t="shared" si="25"/>
        <v>0</v>
      </c>
      <c r="S115" s="118">
        <f t="shared" si="31"/>
        <v>0</v>
      </c>
    </row>
    <row r="116" spans="1:19" x14ac:dyDescent="0.25">
      <c r="A116">
        <v>102</v>
      </c>
      <c r="B116">
        <f t="shared" si="18"/>
        <v>102</v>
      </c>
      <c r="C116" s="216">
        <f t="shared" si="19"/>
        <v>8.5</v>
      </c>
      <c r="D116" s="118">
        <f t="shared" si="26"/>
        <v>0</v>
      </c>
      <c r="E116" s="118">
        <f t="shared" si="27"/>
        <v>0</v>
      </c>
      <c r="F116" s="118">
        <f t="shared" si="16"/>
        <v>0</v>
      </c>
      <c r="G116" s="118">
        <f t="shared" si="20"/>
        <v>0</v>
      </c>
      <c r="H116" s="118">
        <f t="shared" si="21"/>
        <v>0</v>
      </c>
      <c r="I116" s="118">
        <f t="shared" si="28"/>
        <v>0</v>
      </c>
      <c r="K116">
        <v>102</v>
      </c>
      <c r="L116">
        <f t="shared" si="22"/>
        <v>102</v>
      </c>
      <c r="M116" s="216">
        <f t="shared" si="23"/>
        <v>8.5</v>
      </c>
      <c r="N116" s="118">
        <f t="shared" si="29"/>
        <v>0</v>
      </c>
      <c r="O116" s="118">
        <f t="shared" si="30"/>
        <v>0</v>
      </c>
      <c r="P116" s="118">
        <f t="shared" si="17"/>
        <v>0</v>
      </c>
      <c r="Q116" s="118">
        <f t="shared" si="24"/>
        <v>0</v>
      </c>
      <c r="R116" s="118">
        <f t="shared" si="25"/>
        <v>0</v>
      </c>
      <c r="S116" s="118">
        <f t="shared" si="31"/>
        <v>0</v>
      </c>
    </row>
    <row r="117" spans="1:19" x14ac:dyDescent="0.25">
      <c r="A117">
        <v>103</v>
      </c>
      <c r="B117">
        <f t="shared" si="18"/>
        <v>103</v>
      </c>
      <c r="C117" s="216">
        <f t="shared" si="19"/>
        <v>8.5833333333333339</v>
      </c>
      <c r="D117" s="118">
        <f t="shared" si="26"/>
        <v>0</v>
      </c>
      <c r="E117" s="118">
        <f t="shared" si="27"/>
        <v>0</v>
      </c>
      <c r="F117" s="118">
        <f t="shared" si="16"/>
        <v>0</v>
      </c>
      <c r="G117" s="118">
        <f t="shared" si="20"/>
        <v>0</v>
      </c>
      <c r="H117" s="118">
        <f t="shared" si="21"/>
        <v>0</v>
      </c>
      <c r="I117" s="118">
        <f t="shared" si="28"/>
        <v>0</v>
      </c>
      <c r="K117">
        <v>103</v>
      </c>
      <c r="L117">
        <f t="shared" si="22"/>
        <v>103</v>
      </c>
      <c r="M117" s="216">
        <f t="shared" si="23"/>
        <v>8.5833333333333339</v>
      </c>
      <c r="N117" s="118">
        <f t="shared" si="29"/>
        <v>0</v>
      </c>
      <c r="O117" s="118">
        <f t="shared" si="30"/>
        <v>0</v>
      </c>
      <c r="P117" s="118">
        <f t="shared" si="17"/>
        <v>0</v>
      </c>
      <c r="Q117" s="118">
        <f t="shared" si="24"/>
        <v>0</v>
      </c>
      <c r="R117" s="118">
        <f t="shared" si="25"/>
        <v>0</v>
      </c>
      <c r="S117" s="118">
        <f t="shared" si="31"/>
        <v>0</v>
      </c>
    </row>
    <row r="118" spans="1:19" x14ac:dyDescent="0.25">
      <c r="A118">
        <v>104</v>
      </c>
      <c r="B118">
        <f t="shared" si="18"/>
        <v>104</v>
      </c>
      <c r="C118" s="216">
        <f t="shared" si="19"/>
        <v>8.6666666666666661</v>
      </c>
      <c r="D118" s="118">
        <f t="shared" si="26"/>
        <v>0</v>
      </c>
      <c r="E118" s="118">
        <f t="shared" si="27"/>
        <v>0</v>
      </c>
      <c r="F118" s="118">
        <f t="shared" si="16"/>
        <v>0</v>
      </c>
      <c r="G118" s="118">
        <f t="shared" si="20"/>
        <v>0</v>
      </c>
      <c r="H118" s="118">
        <f t="shared" si="21"/>
        <v>0</v>
      </c>
      <c r="I118" s="118">
        <f t="shared" si="28"/>
        <v>0</v>
      </c>
      <c r="K118">
        <v>104</v>
      </c>
      <c r="L118">
        <f t="shared" si="22"/>
        <v>104</v>
      </c>
      <c r="M118" s="216">
        <f t="shared" si="23"/>
        <v>8.6666666666666661</v>
      </c>
      <c r="N118" s="118">
        <f t="shared" si="29"/>
        <v>0</v>
      </c>
      <c r="O118" s="118">
        <f t="shared" si="30"/>
        <v>0</v>
      </c>
      <c r="P118" s="118">
        <f t="shared" si="17"/>
        <v>0</v>
      </c>
      <c r="Q118" s="118">
        <f t="shared" si="24"/>
        <v>0</v>
      </c>
      <c r="R118" s="118">
        <f t="shared" si="25"/>
        <v>0</v>
      </c>
      <c r="S118" s="118">
        <f t="shared" si="31"/>
        <v>0</v>
      </c>
    </row>
    <row r="119" spans="1:19" x14ac:dyDescent="0.25">
      <c r="A119">
        <v>105</v>
      </c>
      <c r="B119">
        <f t="shared" si="18"/>
        <v>105</v>
      </c>
      <c r="C119" s="216">
        <f t="shared" si="19"/>
        <v>8.75</v>
      </c>
      <c r="D119" s="118">
        <f t="shared" si="26"/>
        <v>0</v>
      </c>
      <c r="E119" s="118">
        <f t="shared" si="27"/>
        <v>0</v>
      </c>
      <c r="F119" s="118">
        <f t="shared" si="16"/>
        <v>0</v>
      </c>
      <c r="G119" s="118">
        <f t="shared" si="20"/>
        <v>0</v>
      </c>
      <c r="H119" s="118">
        <f t="shared" si="21"/>
        <v>0</v>
      </c>
      <c r="I119" s="118">
        <f t="shared" si="28"/>
        <v>0</v>
      </c>
      <c r="K119">
        <v>105</v>
      </c>
      <c r="L119">
        <f t="shared" si="22"/>
        <v>105</v>
      </c>
      <c r="M119" s="216">
        <f t="shared" si="23"/>
        <v>8.75</v>
      </c>
      <c r="N119" s="118">
        <f t="shared" si="29"/>
        <v>0</v>
      </c>
      <c r="O119" s="118">
        <f t="shared" si="30"/>
        <v>0</v>
      </c>
      <c r="P119" s="118">
        <f t="shared" si="17"/>
        <v>0</v>
      </c>
      <c r="Q119" s="118">
        <f t="shared" si="24"/>
        <v>0</v>
      </c>
      <c r="R119" s="118">
        <f t="shared" si="25"/>
        <v>0</v>
      </c>
      <c r="S119" s="118">
        <f t="shared" si="31"/>
        <v>0</v>
      </c>
    </row>
    <row r="120" spans="1:19" x14ac:dyDescent="0.25">
      <c r="A120">
        <v>106</v>
      </c>
      <c r="B120">
        <f t="shared" si="18"/>
        <v>106</v>
      </c>
      <c r="C120" s="216">
        <f t="shared" si="19"/>
        <v>8.8333333333333339</v>
      </c>
      <c r="D120" s="118">
        <f t="shared" si="26"/>
        <v>0</v>
      </c>
      <c r="E120" s="118">
        <f t="shared" si="27"/>
        <v>0</v>
      </c>
      <c r="F120" s="118">
        <f t="shared" si="16"/>
        <v>0</v>
      </c>
      <c r="G120" s="118">
        <f t="shared" si="20"/>
        <v>0</v>
      </c>
      <c r="H120" s="118">
        <f t="shared" si="21"/>
        <v>0</v>
      </c>
      <c r="I120" s="118">
        <f t="shared" si="28"/>
        <v>0</v>
      </c>
      <c r="K120">
        <v>106</v>
      </c>
      <c r="L120">
        <f t="shared" si="22"/>
        <v>106</v>
      </c>
      <c r="M120" s="216">
        <f t="shared" si="23"/>
        <v>8.8333333333333339</v>
      </c>
      <c r="N120" s="118">
        <f t="shared" si="29"/>
        <v>0</v>
      </c>
      <c r="O120" s="118">
        <f t="shared" si="30"/>
        <v>0</v>
      </c>
      <c r="P120" s="118">
        <f t="shared" si="17"/>
        <v>0</v>
      </c>
      <c r="Q120" s="118">
        <f t="shared" si="24"/>
        <v>0</v>
      </c>
      <c r="R120" s="118">
        <f t="shared" si="25"/>
        <v>0</v>
      </c>
      <c r="S120" s="118">
        <f t="shared" si="31"/>
        <v>0</v>
      </c>
    </row>
    <row r="121" spans="1:19" x14ac:dyDescent="0.25">
      <c r="A121">
        <v>107</v>
      </c>
      <c r="B121">
        <f t="shared" si="18"/>
        <v>107</v>
      </c>
      <c r="C121" s="216">
        <f t="shared" si="19"/>
        <v>8.9166666666666661</v>
      </c>
      <c r="D121" s="118">
        <f t="shared" si="26"/>
        <v>0</v>
      </c>
      <c r="E121" s="118">
        <f t="shared" si="27"/>
        <v>0</v>
      </c>
      <c r="F121" s="118">
        <f t="shared" si="16"/>
        <v>0</v>
      </c>
      <c r="G121" s="118">
        <f t="shared" si="20"/>
        <v>0</v>
      </c>
      <c r="H121" s="118">
        <f t="shared" si="21"/>
        <v>0</v>
      </c>
      <c r="I121" s="118">
        <f t="shared" si="28"/>
        <v>0</v>
      </c>
      <c r="K121">
        <v>107</v>
      </c>
      <c r="L121">
        <f t="shared" si="22"/>
        <v>107</v>
      </c>
      <c r="M121" s="216">
        <f t="shared" si="23"/>
        <v>8.9166666666666661</v>
      </c>
      <c r="N121" s="118">
        <f t="shared" si="29"/>
        <v>0</v>
      </c>
      <c r="O121" s="118">
        <f t="shared" si="30"/>
        <v>0</v>
      </c>
      <c r="P121" s="118">
        <f t="shared" si="17"/>
        <v>0</v>
      </c>
      <c r="Q121" s="118">
        <f t="shared" si="24"/>
        <v>0</v>
      </c>
      <c r="R121" s="118">
        <f t="shared" si="25"/>
        <v>0</v>
      </c>
      <c r="S121" s="118">
        <f t="shared" si="31"/>
        <v>0</v>
      </c>
    </row>
    <row r="122" spans="1:19" x14ac:dyDescent="0.25">
      <c r="A122">
        <v>108</v>
      </c>
      <c r="B122">
        <f t="shared" si="18"/>
        <v>108</v>
      </c>
      <c r="C122" s="216">
        <f t="shared" si="19"/>
        <v>9</v>
      </c>
      <c r="D122" s="118">
        <f t="shared" si="26"/>
        <v>0</v>
      </c>
      <c r="E122" s="118">
        <f t="shared" si="27"/>
        <v>0</v>
      </c>
      <c r="F122" s="118">
        <f t="shared" si="16"/>
        <v>0</v>
      </c>
      <c r="G122" s="118">
        <f t="shared" si="20"/>
        <v>0</v>
      </c>
      <c r="H122" s="118">
        <f t="shared" si="21"/>
        <v>0</v>
      </c>
      <c r="I122" s="118">
        <f t="shared" si="28"/>
        <v>0</v>
      </c>
      <c r="K122">
        <v>108</v>
      </c>
      <c r="L122">
        <f t="shared" si="22"/>
        <v>108</v>
      </c>
      <c r="M122" s="216">
        <f t="shared" si="23"/>
        <v>9</v>
      </c>
      <c r="N122" s="118">
        <f t="shared" si="29"/>
        <v>0</v>
      </c>
      <c r="O122" s="118">
        <f t="shared" si="30"/>
        <v>0</v>
      </c>
      <c r="P122" s="118">
        <f t="shared" si="17"/>
        <v>0</v>
      </c>
      <c r="Q122" s="118">
        <f t="shared" si="24"/>
        <v>0</v>
      </c>
      <c r="R122" s="118">
        <f t="shared" si="25"/>
        <v>0</v>
      </c>
      <c r="S122" s="118">
        <f t="shared" si="31"/>
        <v>0</v>
      </c>
    </row>
    <row r="123" spans="1:19" x14ac:dyDescent="0.25">
      <c r="A123">
        <v>109</v>
      </c>
      <c r="B123">
        <f t="shared" si="18"/>
        <v>109</v>
      </c>
      <c r="C123" s="216">
        <f t="shared" si="19"/>
        <v>9.0833333333333339</v>
      </c>
      <c r="D123" s="118">
        <f t="shared" si="26"/>
        <v>0</v>
      </c>
      <c r="E123" s="118">
        <f t="shared" si="27"/>
        <v>0</v>
      </c>
      <c r="F123" s="118">
        <f t="shared" si="16"/>
        <v>0</v>
      </c>
      <c r="G123" s="118">
        <f t="shared" si="20"/>
        <v>0</v>
      </c>
      <c r="H123" s="118">
        <f t="shared" si="21"/>
        <v>0</v>
      </c>
      <c r="I123" s="118">
        <f t="shared" si="28"/>
        <v>0</v>
      </c>
      <c r="K123">
        <v>109</v>
      </c>
      <c r="L123">
        <f t="shared" si="22"/>
        <v>109</v>
      </c>
      <c r="M123" s="216">
        <f t="shared" si="23"/>
        <v>9.0833333333333339</v>
      </c>
      <c r="N123" s="118">
        <f t="shared" si="29"/>
        <v>0</v>
      </c>
      <c r="O123" s="118">
        <f t="shared" si="30"/>
        <v>0</v>
      </c>
      <c r="P123" s="118">
        <f t="shared" si="17"/>
        <v>0</v>
      </c>
      <c r="Q123" s="118">
        <f t="shared" si="24"/>
        <v>0</v>
      </c>
      <c r="R123" s="118">
        <f t="shared" si="25"/>
        <v>0</v>
      </c>
      <c r="S123" s="118">
        <f t="shared" si="31"/>
        <v>0</v>
      </c>
    </row>
    <row r="124" spans="1:19" x14ac:dyDescent="0.25">
      <c r="A124">
        <v>110</v>
      </c>
      <c r="B124">
        <f t="shared" si="18"/>
        <v>110</v>
      </c>
      <c r="C124" s="216">
        <f t="shared" si="19"/>
        <v>9.1666666666666661</v>
      </c>
      <c r="D124" s="118">
        <f t="shared" si="26"/>
        <v>0</v>
      </c>
      <c r="E124" s="118">
        <f t="shared" si="27"/>
        <v>0</v>
      </c>
      <c r="F124" s="118">
        <f t="shared" si="16"/>
        <v>0</v>
      </c>
      <c r="G124" s="118">
        <f t="shared" si="20"/>
        <v>0</v>
      </c>
      <c r="H124" s="118">
        <f t="shared" si="21"/>
        <v>0</v>
      </c>
      <c r="I124" s="118">
        <f t="shared" si="28"/>
        <v>0</v>
      </c>
      <c r="K124">
        <v>110</v>
      </c>
      <c r="L124">
        <f t="shared" si="22"/>
        <v>110</v>
      </c>
      <c r="M124" s="216">
        <f t="shared" si="23"/>
        <v>9.1666666666666661</v>
      </c>
      <c r="N124" s="118">
        <f t="shared" si="29"/>
        <v>0</v>
      </c>
      <c r="O124" s="118">
        <f t="shared" si="30"/>
        <v>0</v>
      </c>
      <c r="P124" s="118">
        <f t="shared" si="17"/>
        <v>0</v>
      </c>
      <c r="Q124" s="118">
        <f t="shared" si="24"/>
        <v>0</v>
      </c>
      <c r="R124" s="118">
        <f t="shared" si="25"/>
        <v>0</v>
      </c>
      <c r="S124" s="118">
        <f t="shared" si="31"/>
        <v>0</v>
      </c>
    </row>
    <row r="125" spans="1:19" x14ac:dyDescent="0.25">
      <c r="A125">
        <v>111</v>
      </c>
      <c r="B125">
        <f t="shared" si="18"/>
        <v>111</v>
      </c>
      <c r="C125" s="216">
        <f t="shared" si="19"/>
        <v>9.25</v>
      </c>
      <c r="D125" s="118">
        <f t="shared" si="26"/>
        <v>0</v>
      </c>
      <c r="E125" s="118">
        <f t="shared" si="27"/>
        <v>0</v>
      </c>
      <c r="F125" s="118">
        <f t="shared" si="16"/>
        <v>0</v>
      </c>
      <c r="G125" s="118">
        <f t="shared" si="20"/>
        <v>0</v>
      </c>
      <c r="H125" s="118">
        <f t="shared" si="21"/>
        <v>0</v>
      </c>
      <c r="I125" s="118">
        <f t="shared" si="28"/>
        <v>0</v>
      </c>
      <c r="K125">
        <v>111</v>
      </c>
      <c r="L125">
        <f t="shared" si="22"/>
        <v>111</v>
      </c>
      <c r="M125" s="216">
        <f t="shared" si="23"/>
        <v>9.25</v>
      </c>
      <c r="N125" s="118">
        <f t="shared" si="29"/>
        <v>0</v>
      </c>
      <c r="O125" s="118">
        <f t="shared" si="30"/>
        <v>0</v>
      </c>
      <c r="P125" s="118">
        <f t="shared" si="17"/>
        <v>0</v>
      </c>
      <c r="Q125" s="118">
        <f t="shared" si="24"/>
        <v>0</v>
      </c>
      <c r="R125" s="118">
        <f t="shared" si="25"/>
        <v>0</v>
      </c>
      <c r="S125" s="118">
        <f t="shared" si="31"/>
        <v>0</v>
      </c>
    </row>
    <row r="126" spans="1:19" x14ac:dyDescent="0.25">
      <c r="A126">
        <v>112</v>
      </c>
      <c r="B126">
        <f t="shared" si="18"/>
        <v>112</v>
      </c>
      <c r="C126" s="216">
        <f t="shared" si="19"/>
        <v>9.3333333333333339</v>
      </c>
      <c r="D126" s="118">
        <f t="shared" si="26"/>
        <v>0</v>
      </c>
      <c r="E126" s="118">
        <f t="shared" si="27"/>
        <v>0</v>
      </c>
      <c r="F126" s="118">
        <f t="shared" si="16"/>
        <v>0</v>
      </c>
      <c r="G126" s="118">
        <f t="shared" si="20"/>
        <v>0</v>
      </c>
      <c r="H126" s="118">
        <f t="shared" si="21"/>
        <v>0</v>
      </c>
      <c r="I126" s="118">
        <f t="shared" si="28"/>
        <v>0</v>
      </c>
      <c r="K126">
        <v>112</v>
      </c>
      <c r="L126">
        <f t="shared" si="22"/>
        <v>112</v>
      </c>
      <c r="M126" s="216">
        <f t="shared" si="23"/>
        <v>9.3333333333333339</v>
      </c>
      <c r="N126" s="118">
        <f t="shared" si="29"/>
        <v>0</v>
      </c>
      <c r="O126" s="118">
        <f t="shared" si="30"/>
        <v>0</v>
      </c>
      <c r="P126" s="118">
        <f t="shared" si="17"/>
        <v>0</v>
      </c>
      <c r="Q126" s="118">
        <f t="shared" si="24"/>
        <v>0</v>
      </c>
      <c r="R126" s="118">
        <f t="shared" si="25"/>
        <v>0</v>
      </c>
      <c r="S126" s="118">
        <f t="shared" si="31"/>
        <v>0</v>
      </c>
    </row>
    <row r="127" spans="1:19" x14ac:dyDescent="0.25">
      <c r="A127">
        <v>113</v>
      </c>
      <c r="B127">
        <f t="shared" si="18"/>
        <v>113</v>
      </c>
      <c r="C127" s="216">
        <f t="shared" si="19"/>
        <v>9.4166666666666661</v>
      </c>
      <c r="D127" s="118">
        <f t="shared" si="26"/>
        <v>0</v>
      </c>
      <c r="E127" s="118">
        <f t="shared" si="27"/>
        <v>0</v>
      </c>
      <c r="F127" s="118">
        <f t="shared" si="16"/>
        <v>0</v>
      </c>
      <c r="G127" s="118">
        <f t="shared" si="20"/>
        <v>0</v>
      </c>
      <c r="H127" s="118">
        <f t="shared" si="21"/>
        <v>0</v>
      </c>
      <c r="I127" s="118">
        <f t="shared" si="28"/>
        <v>0</v>
      </c>
      <c r="K127">
        <v>113</v>
      </c>
      <c r="L127">
        <f t="shared" si="22"/>
        <v>113</v>
      </c>
      <c r="M127" s="216">
        <f t="shared" si="23"/>
        <v>9.4166666666666661</v>
      </c>
      <c r="N127" s="118">
        <f t="shared" si="29"/>
        <v>0</v>
      </c>
      <c r="O127" s="118">
        <f t="shared" si="30"/>
        <v>0</v>
      </c>
      <c r="P127" s="118">
        <f t="shared" si="17"/>
        <v>0</v>
      </c>
      <c r="Q127" s="118">
        <f t="shared" si="24"/>
        <v>0</v>
      </c>
      <c r="R127" s="118">
        <f t="shared" si="25"/>
        <v>0</v>
      </c>
      <c r="S127" s="118">
        <f t="shared" si="31"/>
        <v>0</v>
      </c>
    </row>
    <row r="128" spans="1:19" x14ac:dyDescent="0.25">
      <c r="A128">
        <v>114</v>
      </c>
      <c r="B128">
        <f t="shared" si="18"/>
        <v>114</v>
      </c>
      <c r="C128" s="216">
        <f t="shared" si="19"/>
        <v>9.5</v>
      </c>
      <c r="D128" s="118">
        <f t="shared" si="26"/>
        <v>0</v>
      </c>
      <c r="E128" s="118">
        <f t="shared" si="27"/>
        <v>0</v>
      </c>
      <c r="F128" s="118">
        <f t="shared" si="16"/>
        <v>0</v>
      </c>
      <c r="G128" s="118">
        <f t="shared" si="20"/>
        <v>0</v>
      </c>
      <c r="H128" s="118">
        <f t="shared" si="21"/>
        <v>0</v>
      </c>
      <c r="I128" s="118">
        <f t="shared" si="28"/>
        <v>0</v>
      </c>
      <c r="K128">
        <v>114</v>
      </c>
      <c r="L128">
        <f t="shared" si="22"/>
        <v>114</v>
      </c>
      <c r="M128" s="216">
        <f t="shared" si="23"/>
        <v>9.5</v>
      </c>
      <c r="N128" s="118">
        <f t="shared" si="29"/>
        <v>0</v>
      </c>
      <c r="O128" s="118">
        <f t="shared" si="30"/>
        <v>0</v>
      </c>
      <c r="P128" s="118">
        <f t="shared" si="17"/>
        <v>0</v>
      </c>
      <c r="Q128" s="118">
        <f t="shared" si="24"/>
        <v>0</v>
      </c>
      <c r="R128" s="118">
        <f t="shared" si="25"/>
        <v>0</v>
      </c>
      <c r="S128" s="118">
        <f t="shared" si="31"/>
        <v>0</v>
      </c>
    </row>
    <row r="129" spans="1:19" x14ac:dyDescent="0.25">
      <c r="A129">
        <v>115</v>
      </c>
      <c r="B129">
        <f t="shared" si="18"/>
        <v>115</v>
      </c>
      <c r="C129" s="216">
        <f t="shared" si="19"/>
        <v>9.5833333333333339</v>
      </c>
      <c r="D129" s="118">
        <f t="shared" si="26"/>
        <v>0</v>
      </c>
      <c r="E129" s="118">
        <f t="shared" si="27"/>
        <v>0</v>
      </c>
      <c r="F129" s="118">
        <f t="shared" si="16"/>
        <v>0</v>
      </c>
      <c r="G129" s="118">
        <f t="shared" si="20"/>
        <v>0</v>
      </c>
      <c r="H129" s="118">
        <f t="shared" si="21"/>
        <v>0</v>
      </c>
      <c r="I129" s="118">
        <f t="shared" si="28"/>
        <v>0</v>
      </c>
      <c r="K129">
        <v>115</v>
      </c>
      <c r="L129">
        <f t="shared" si="22"/>
        <v>115</v>
      </c>
      <c r="M129" s="216">
        <f t="shared" si="23"/>
        <v>9.5833333333333339</v>
      </c>
      <c r="N129" s="118">
        <f t="shared" si="29"/>
        <v>0</v>
      </c>
      <c r="O129" s="118">
        <f t="shared" si="30"/>
        <v>0</v>
      </c>
      <c r="P129" s="118">
        <f t="shared" si="17"/>
        <v>0</v>
      </c>
      <c r="Q129" s="118">
        <f t="shared" si="24"/>
        <v>0</v>
      </c>
      <c r="R129" s="118">
        <f t="shared" si="25"/>
        <v>0</v>
      </c>
      <c r="S129" s="118">
        <f t="shared" si="31"/>
        <v>0</v>
      </c>
    </row>
    <row r="130" spans="1:19" x14ac:dyDescent="0.25">
      <c r="A130">
        <v>116</v>
      </c>
      <c r="B130">
        <f t="shared" si="18"/>
        <v>116</v>
      </c>
      <c r="C130" s="216">
        <f t="shared" si="19"/>
        <v>9.6666666666666661</v>
      </c>
      <c r="D130" s="118">
        <f t="shared" si="26"/>
        <v>0</v>
      </c>
      <c r="E130" s="118">
        <f t="shared" si="27"/>
        <v>0</v>
      </c>
      <c r="F130" s="118">
        <f t="shared" si="16"/>
        <v>0</v>
      </c>
      <c r="G130" s="118">
        <f t="shared" si="20"/>
        <v>0</v>
      </c>
      <c r="H130" s="118">
        <f t="shared" si="21"/>
        <v>0</v>
      </c>
      <c r="I130" s="118">
        <f t="shared" si="28"/>
        <v>0</v>
      </c>
      <c r="K130">
        <v>116</v>
      </c>
      <c r="L130">
        <f t="shared" si="22"/>
        <v>116</v>
      </c>
      <c r="M130" s="216">
        <f t="shared" si="23"/>
        <v>9.6666666666666661</v>
      </c>
      <c r="N130" s="118">
        <f t="shared" si="29"/>
        <v>0</v>
      </c>
      <c r="O130" s="118">
        <f t="shared" si="30"/>
        <v>0</v>
      </c>
      <c r="P130" s="118">
        <f t="shared" si="17"/>
        <v>0</v>
      </c>
      <c r="Q130" s="118">
        <f t="shared" si="24"/>
        <v>0</v>
      </c>
      <c r="R130" s="118">
        <f t="shared" si="25"/>
        <v>0</v>
      </c>
      <c r="S130" s="118">
        <f t="shared" si="31"/>
        <v>0</v>
      </c>
    </row>
    <row r="131" spans="1:19" x14ac:dyDescent="0.25">
      <c r="A131">
        <v>117</v>
      </c>
      <c r="B131">
        <f t="shared" si="18"/>
        <v>117</v>
      </c>
      <c r="C131" s="216">
        <f t="shared" si="19"/>
        <v>9.75</v>
      </c>
      <c r="D131" s="118">
        <f t="shared" si="26"/>
        <v>0</v>
      </c>
      <c r="E131" s="118">
        <f t="shared" si="27"/>
        <v>0</v>
      </c>
      <c r="F131" s="118">
        <f t="shared" si="16"/>
        <v>0</v>
      </c>
      <c r="G131" s="118">
        <f t="shared" si="20"/>
        <v>0</v>
      </c>
      <c r="H131" s="118">
        <f t="shared" si="21"/>
        <v>0</v>
      </c>
      <c r="I131" s="118">
        <f t="shared" si="28"/>
        <v>0</v>
      </c>
      <c r="K131">
        <v>117</v>
      </c>
      <c r="L131">
        <f t="shared" si="22"/>
        <v>117</v>
      </c>
      <c r="M131" s="216">
        <f t="shared" si="23"/>
        <v>9.75</v>
      </c>
      <c r="N131" s="118">
        <f t="shared" si="29"/>
        <v>0</v>
      </c>
      <c r="O131" s="118">
        <f t="shared" si="30"/>
        <v>0</v>
      </c>
      <c r="P131" s="118">
        <f t="shared" si="17"/>
        <v>0</v>
      </c>
      <c r="Q131" s="118">
        <f t="shared" si="24"/>
        <v>0</v>
      </c>
      <c r="R131" s="118">
        <f t="shared" si="25"/>
        <v>0</v>
      </c>
      <c r="S131" s="118">
        <f t="shared" si="31"/>
        <v>0</v>
      </c>
    </row>
    <row r="132" spans="1:19" x14ac:dyDescent="0.25">
      <c r="A132">
        <v>118</v>
      </c>
      <c r="B132">
        <f t="shared" si="18"/>
        <v>118</v>
      </c>
      <c r="C132" s="216">
        <f t="shared" si="19"/>
        <v>9.8333333333333339</v>
      </c>
      <c r="D132" s="118">
        <f t="shared" si="26"/>
        <v>0</v>
      </c>
      <c r="E132" s="118">
        <f t="shared" si="27"/>
        <v>0</v>
      </c>
      <c r="F132" s="118">
        <f t="shared" si="16"/>
        <v>0</v>
      </c>
      <c r="G132" s="118">
        <f t="shared" si="20"/>
        <v>0</v>
      </c>
      <c r="H132" s="118">
        <f t="shared" si="21"/>
        <v>0</v>
      </c>
      <c r="I132" s="118">
        <f t="shared" si="28"/>
        <v>0</v>
      </c>
      <c r="K132">
        <v>118</v>
      </c>
      <c r="L132">
        <f t="shared" si="22"/>
        <v>118</v>
      </c>
      <c r="M132" s="216">
        <f t="shared" si="23"/>
        <v>9.8333333333333339</v>
      </c>
      <c r="N132" s="118">
        <f t="shared" si="29"/>
        <v>0</v>
      </c>
      <c r="O132" s="118">
        <f t="shared" si="30"/>
        <v>0</v>
      </c>
      <c r="P132" s="118">
        <f t="shared" si="17"/>
        <v>0</v>
      </c>
      <c r="Q132" s="118">
        <f t="shared" si="24"/>
        <v>0</v>
      </c>
      <c r="R132" s="118">
        <f t="shared" si="25"/>
        <v>0</v>
      </c>
      <c r="S132" s="118">
        <f t="shared" si="31"/>
        <v>0</v>
      </c>
    </row>
    <row r="133" spans="1:19" x14ac:dyDescent="0.25">
      <c r="A133">
        <v>119</v>
      </c>
      <c r="B133">
        <f t="shared" si="18"/>
        <v>119</v>
      </c>
      <c r="C133" s="216">
        <f t="shared" si="19"/>
        <v>9.9166666666666661</v>
      </c>
      <c r="D133" s="118">
        <f t="shared" si="26"/>
        <v>0</v>
      </c>
      <c r="E133" s="118">
        <f t="shared" si="27"/>
        <v>0</v>
      </c>
      <c r="F133" s="118">
        <f t="shared" si="16"/>
        <v>0</v>
      </c>
      <c r="G133" s="118">
        <f t="shared" si="20"/>
        <v>0</v>
      </c>
      <c r="H133" s="118">
        <f t="shared" si="21"/>
        <v>0</v>
      </c>
      <c r="I133" s="118">
        <f t="shared" si="28"/>
        <v>0</v>
      </c>
      <c r="K133">
        <v>119</v>
      </c>
      <c r="L133">
        <f t="shared" si="22"/>
        <v>119</v>
      </c>
      <c r="M133" s="216">
        <f t="shared" si="23"/>
        <v>9.9166666666666661</v>
      </c>
      <c r="N133" s="118">
        <f t="shared" si="29"/>
        <v>0</v>
      </c>
      <c r="O133" s="118">
        <f t="shared" si="30"/>
        <v>0</v>
      </c>
      <c r="P133" s="118">
        <f t="shared" si="17"/>
        <v>0</v>
      </c>
      <c r="Q133" s="118">
        <f t="shared" si="24"/>
        <v>0</v>
      </c>
      <c r="R133" s="118">
        <f t="shared" si="25"/>
        <v>0</v>
      </c>
      <c r="S133" s="118">
        <f t="shared" si="31"/>
        <v>0</v>
      </c>
    </row>
    <row r="134" spans="1:19" x14ac:dyDescent="0.25">
      <c r="A134">
        <v>120</v>
      </c>
      <c r="B134">
        <f t="shared" si="18"/>
        <v>120</v>
      </c>
      <c r="C134" s="216">
        <f t="shared" si="19"/>
        <v>10</v>
      </c>
      <c r="D134" s="118">
        <f t="shared" si="26"/>
        <v>0</v>
      </c>
      <c r="E134" s="118">
        <f t="shared" si="27"/>
        <v>0</v>
      </c>
      <c r="F134" s="118">
        <f t="shared" si="16"/>
        <v>0</v>
      </c>
      <c r="G134" s="118">
        <f t="shared" si="20"/>
        <v>0</v>
      </c>
      <c r="H134" s="118">
        <f t="shared" si="21"/>
        <v>0</v>
      </c>
      <c r="I134" s="118">
        <f t="shared" si="28"/>
        <v>0</v>
      </c>
      <c r="K134">
        <v>120</v>
      </c>
      <c r="L134">
        <f t="shared" si="22"/>
        <v>120</v>
      </c>
      <c r="M134" s="216">
        <f t="shared" si="23"/>
        <v>10</v>
      </c>
      <c r="N134" s="118">
        <f t="shared" si="29"/>
        <v>0</v>
      </c>
      <c r="O134" s="118">
        <f t="shared" si="30"/>
        <v>0</v>
      </c>
      <c r="P134" s="118">
        <f t="shared" si="17"/>
        <v>0</v>
      </c>
      <c r="Q134" s="118">
        <f t="shared" si="24"/>
        <v>0</v>
      </c>
      <c r="R134" s="118">
        <f t="shared" si="25"/>
        <v>0</v>
      </c>
      <c r="S134" s="118">
        <f t="shared" si="31"/>
        <v>0</v>
      </c>
    </row>
    <row r="135" spans="1:19" x14ac:dyDescent="0.25">
      <c r="A135">
        <v>121</v>
      </c>
      <c r="B135">
        <f t="shared" si="18"/>
        <v>121</v>
      </c>
      <c r="C135" s="216">
        <f t="shared" si="19"/>
        <v>10.083333333333334</v>
      </c>
      <c r="D135" s="118">
        <f t="shared" si="26"/>
        <v>0</v>
      </c>
      <c r="E135" s="118">
        <f t="shared" si="27"/>
        <v>0</v>
      </c>
      <c r="F135" s="118">
        <f t="shared" si="16"/>
        <v>0</v>
      </c>
      <c r="G135" s="118">
        <f t="shared" si="20"/>
        <v>0</v>
      </c>
      <c r="H135" s="118">
        <f t="shared" si="21"/>
        <v>0</v>
      </c>
      <c r="I135" s="118">
        <f t="shared" si="28"/>
        <v>0</v>
      </c>
      <c r="K135">
        <v>121</v>
      </c>
      <c r="L135">
        <f t="shared" si="22"/>
        <v>121</v>
      </c>
      <c r="M135" s="216">
        <f t="shared" si="23"/>
        <v>10.083333333333334</v>
      </c>
      <c r="N135" s="118">
        <f t="shared" si="29"/>
        <v>0</v>
      </c>
      <c r="O135" s="118">
        <f t="shared" si="30"/>
        <v>0</v>
      </c>
      <c r="P135" s="118">
        <f t="shared" si="17"/>
        <v>0</v>
      </c>
      <c r="Q135" s="118">
        <f t="shared" si="24"/>
        <v>0</v>
      </c>
      <c r="R135" s="118">
        <f t="shared" si="25"/>
        <v>0</v>
      </c>
      <c r="S135" s="118">
        <f t="shared" si="31"/>
        <v>0</v>
      </c>
    </row>
    <row r="136" spans="1:19" x14ac:dyDescent="0.25">
      <c r="A136">
        <v>122</v>
      </c>
      <c r="B136">
        <f t="shared" si="18"/>
        <v>122</v>
      </c>
      <c r="C136" s="216">
        <f t="shared" si="19"/>
        <v>10.166666666666666</v>
      </c>
      <c r="D136" s="118">
        <f t="shared" si="26"/>
        <v>0</v>
      </c>
      <c r="E136" s="118">
        <f t="shared" si="27"/>
        <v>0</v>
      </c>
      <c r="F136" s="118">
        <f t="shared" si="16"/>
        <v>0</v>
      </c>
      <c r="G136" s="118">
        <f t="shared" si="20"/>
        <v>0</v>
      </c>
      <c r="H136" s="118">
        <f t="shared" si="21"/>
        <v>0</v>
      </c>
      <c r="I136" s="118">
        <f t="shared" si="28"/>
        <v>0</v>
      </c>
      <c r="K136">
        <v>122</v>
      </c>
      <c r="L136">
        <f t="shared" si="22"/>
        <v>122</v>
      </c>
      <c r="M136" s="216">
        <f t="shared" si="23"/>
        <v>10.166666666666666</v>
      </c>
      <c r="N136" s="118">
        <f t="shared" si="29"/>
        <v>0</v>
      </c>
      <c r="O136" s="118">
        <f t="shared" si="30"/>
        <v>0</v>
      </c>
      <c r="P136" s="118">
        <f t="shared" si="17"/>
        <v>0</v>
      </c>
      <c r="Q136" s="118">
        <f t="shared" si="24"/>
        <v>0</v>
      </c>
      <c r="R136" s="118">
        <f t="shared" si="25"/>
        <v>0</v>
      </c>
      <c r="S136" s="118">
        <f t="shared" si="31"/>
        <v>0</v>
      </c>
    </row>
    <row r="137" spans="1:19" x14ac:dyDescent="0.25">
      <c r="A137">
        <v>123</v>
      </c>
      <c r="B137">
        <f t="shared" si="18"/>
        <v>123</v>
      </c>
      <c r="C137" s="216">
        <f t="shared" si="19"/>
        <v>10.25</v>
      </c>
      <c r="D137" s="118">
        <f t="shared" si="26"/>
        <v>0</v>
      </c>
      <c r="E137" s="118">
        <f t="shared" si="27"/>
        <v>0</v>
      </c>
      <c r="F137" s="118">
        <f t="shared" si="16"/>
        <v>0</v>
      </c>
      <c r="G137" s="118">
        <f t="shared" si="20"/>
        <v>0</v>
      </c>
      <c r="H137" s="118">
        <f t="shared" si="21"/>
        <v>0</v>
      </c>
      <c r="I137" s="118">
        <f t="shared" si="28"/>
        <v>0</v>
      </c>
      <c r="K137">
        <v>123</v>
      </c>
      <c r="L137">
        <f t="shared" si="22"/>
        <v>123</v>
      </c>
      <c r="M137" s="216">
        <f t="shared" si="23"/>
        <v>10.25</v>
      </c>
      <c r="N137" s="118">
        <f t="shared" si="29"/>
        <v>0</v>
      </c>
      <c r="O137" s="118">
        <f t="shared" si="30"/>
        <v>0</v>
      </c>
      <c r="P137" s="118">
        <f t="shared" si="17"/>
        <v>0</v>
      </c>
      <c r="Q137" s="118">
        <f t="shared" si="24"/>
        <v>0</v>
      </c>
      <c r="R137" s="118">
        <f t="shared" si="25"/>
        <v>0</v>
      </c>
      <c r="S137" s="118">
        <f t="shared" si="31"/>
        <v>0</v>
      </c>
    </row>
    <row r="138" spans="1:19" x14ac:dyDescent="0.25">
      <c r="A138">
        <v>124</v>
      </c>
      <c r="B138">
        <f t="shared" si="18"/>
        <v>124</v>
      </c>
      <c r="C138" s="216">
        <f t="shared" si="19"/>
        <v>10.333333333333334</v>
      </c>
      <c r="D138" s="118">
        <f t="shared" si="26"/>
        <v>0</v>
      </c>
      <c r="E138" s="118">
        <f t="shared" si="27"/>
        <v>0</v>
      </c>
      <c r="F138" s="118">
        <f t="shared" si="16"/>
        <v>0</v>
      </c>
      <c r="G138" s="118">
        <f t="shared" si="20"/>
        <v>0</v>
      </c>
      <c r="H138" s="118">
        <f t="shared" si="21"/>
        <v>0</v>
      </c>
      <c r="I138" s="118">
        <f t="shared" si="28"/>
        <v>0</v>
      </c>
      <c r="K138">
        <v>124</v>
      </c>
      <c r="L138">
        <f t="shared" si="22"/>
        <v>124</v>
      </c>
      <c r="M138" s="216">
        <f t="shared" si="23"/>
        <v>10.333333333333334</v>
      </c>
      <c r="N138" s="118">
        <f t="shared" si="29"/>
        <v>0</v>
      </c>
      <c r="O138" s="118">
        <f t="shared" si="30"/>
        <v>0</v>
      </c>
      <c r="P138" s="118">
        <f t="shared" si="17"/>
        <v>0</v>
      </c>
      <c r="Q138" s="118">
        <f t="shared" si="24"/>
        <v>0</v>
      </c>
      <c r="R138" s="118">
        <f t="shared" si="25"/>
        <v>0</v>
      </c>
      <c r="S138" s="118">
        <f t="shared" si="31"/>
        <v>0</v>
      </c>
    </row>
    <row r="139" spans="1:19" x14ac:dyDescent="0.25">
      <c r="A139">
        <v>125</v>
      </c>
      <c r="B139">
        <f t="shared" si="18"/>
        <v>125</v>
      </c>
      <c r="C139" s="216">
        <f t="shared" si="19"/>
        <v>10.416666666666666</v>
      </c>
      <c r="D139" s="118">
        <f t="shared" si="26"/>
        <v>0</v>
      </c>
      <c r="E139" s="118">
        <f t="shared" si="27"/>
        <v>0</v>
      </c>
      <c r="F139" s="118">
        <f t="shared" si="16"/>
        <v>0</v>
      </c>
      <c r="G139" s="118">
        <f t="shared" si="20"/>
        <v>0</v>
      </c>
      <c r="H139" s="118">
        <f t="shared" si="21"/>
        <v>0</v>
      </c>
      <c r="I139" s="118">
        <f t="shared" si="28"/>
        <v>0</v>
      </c>
      <c r="K139">
        <v>125</v>
      </c>
      <c r="L139">
        <f t="shared" si="22"/>
        <v>125</v>
      </c>
      <c r="M139" s="216">
        <f t="shared" si="23"/>
        <v>10.416666666666666</v>
      </c>
      <c r="N139" s="118">
        <f t="shared" si="29"/>
        <v>0</v>
      </c>
      <c r="O139" s="118">
        <f t="shared" si="30"/>
        <v>0</v>
      </c>
      <c r="P139" s="118">
        <f t="shared" si="17"/>
        <v>0</v>
      </c>
      <c r="Q139" s="118">
        <f t="shared" si="24"/>
        <v>0</v>
      </c>
      <c r="R139" s="118">
        <f t="shared" si="25"/>
        <v>0</v>
      </c>
      <c r="S139" s="118">
        <f t="shared" si="31"/>
        <v>0</v>
      </c>
    </row>
    <row r="140" spans="1:19" x14ac:dyDescent="0.25">
      <c r="A140">
        <v>126</v>
      </c>
      <c r="B140">
        <f t="shared" si="18"/>
        <v>126</v>
      </c>
      <c r="C140" s="216">
        <f t="shared" si="19"/>
        <v>10.5</v>
      </c>
      <c r="D140" s="118">
        <f t="shared" si="26"/>
        <v>0</v>
      </c>
      <c r="E140" s="118">
        <f t="shared" si="27"/>
        <v>0</v>
      </c>
      <c r="F140" s="118">
        <f t="shared" si="16"/>
        <v>0</v>
      </c>
      <c r="G140" s="118">
        <f t="shared" si="20"/>
        <v>0</v>
      </c>
      <c r="H140" s="118">
        <f t="shared" si="21"/>
        <v>0</v>
      </c>
      <c r="I140" s="118">
        <f t="shared" si="28"/>
        <v>0</v>
      </c>
      <c r="K140">
        <v>126</v>
      </c>
      <c r="L140">
        <f t="shared" si="22"/>
        <v>126</v>
      </c>
      <c r="M140" s="216">
        <f t="shared" si="23"/>
        <v>10.5</v>
      </c>
      <c r="N140" s="118">
        <f t="shared" si="29"/>
        <v>0</v>
      </c>
      <c r="O140" s="118">
        <f t="shared" si="30"/>
        <v>0</v>
      </c>
      <c r="P140" s="118">
        <f t="shared" si="17"/>
        <v>0</v>
      </c>
      <c r="Q140" s="118">
        <f t="shared" si="24"/>
        <v>0</v>
      </c>
      <c r="R140" s="118">
        <f t="shared" si="25"/>
        <v>0</v>
      </c>
      <c r="S140" s="118">
        <f t="shared" si="31"/>
        <v>0</v>
      </c>
    </row>
    <row r="141" spans="1:19" x14ac:dyDescent="0.25">
      <c r="A141">
        <v>127</v>
      </c>
      <c r="B141">
        <f t="shared" si="18"/>
        <v>127</v>
      </c>
      <c r="C141" s="216">
        <f t="shared" si="19"/>
        <v>10.583333333333334</v>
      </c>
      <c r="D141" s="118">
        <f t="shared" si="26"/>
        <v>0</v>
      </c>
      <c r="E141" s="118">
        <f t="shared" si="27"/>
        <v>0</v>
      </c>
      <c r="F141" s="118">
        <f t="shared" si="16"/>
        <v>0</v>
      </c>
      <c r="G141" s="118">
        <f t="shared" si="20"/>
        <v>0</v>
      </c>
      <c r="H141" s="118">
        <f t="shared" si="21"/>
        <v>0</v>
      </c>
      <c r="I141" s="118">
        <f t="shared" si="28"/>
        <v>0</v>
      </c>
      <c r="K141">
        <v>127</v>
      </c>
      <c r="L141">
        <f t="shared" si="22"/>
        <v>127</v>
      </c>
      <c r="M141" s="216">
        <f t="shared" si="23"/>
        <v>10.583333333333334</v>
      </c>
      <c r="N141" s="118">
        <f t="shared" si="29"/>
        <v>0</v>
      </c>
      <c r="O141" s="118">
        <f t="shared" si="30"/>
        <v>0</v>
      </c>
      <c r="P141" s="118">
        <f t="shared" si="17"/>
        <v>0</v>
      </c>
      <c r="Q141" s="118">
        <f t="shared" si="24"/>
        <v>0</v>
      </c>
      <c r="R141" s="118">
        <f t="shared" si="25"/>
        <v>0</v>
      </c>
      <c r="S141" s="118">
        <f t="shared" si="31"/>
        <v>0</v>
      </c>
    </row>
    <row r="142" spans="1:19" x14ac:dyDescent="0.25">
      <c r="A142">
        <v>128</v>
      </c>
      <c r="B142">
        <f t="shared" si="18"/>
        <v>128</v>
      </c>
      <c r="C142" s="216">
        <f t="shared" si="19"/>
        <v>10.666666666666666</v>
      </c>
      <c r="D142" s="118">
        <f t="shared" si="26"/>
        <v>0</v>
      </c>
      <c r="E142" s="118">
        <f t="shared" si="27"/>
        <v>0</v>
      </c>
      <c r="F142" s="118">
        <f t="shared" si="16"/>
        <v>0</v>
      </c>
      <c r="G142" s="118">
        <f t="shared" si="20"/>
        <v>0</v>
      </c>
      <c r="H142" s="118">
        <f t="shared" si="21"/>
        <v>0</v>
      </c>
      <c r="I142" s="118">
        <f t="shared" si="28"/>
        <v>0</v>
      </c>
      <c r="K142">
        <v>128</v>
      </c>
      <c r="L142">
        <f t="shared" si="22"/>
        <v>128</v>
      </c>
      <c r="M142" s="216">
        <f t="shared" si="23"/>
        <v>10.666666666666666</v>
      </c>
      <c r="N142" s="118">
        <f t="shared" si="29"/>
        <v>0</v>
      </c>
      <c r="O142" s="118">
        <f t="shared" si="30"/>
        <v>0</v>
      </c>
      <c r="P142" s="118">
        <f t="shared" si="17"/>
        <v>0</v>
      </c>
      <c r="Q142" s="118">
        <f t="shared" si="24"/>
        <v>0</v>
      </c>
      <c r="R142" s="118">
        <f t="shared" si="25"/>
        <v>0</v>
      </c>
      <c r="S142" s="118">
        <f t="shared" si="31"/>
        <v>0</v>
      </c>
    </row>
    <row r="143" spans="1:19" x14ac:dyDescent="0.25">
      <c r="A143">
        <v>129</v>
      </c>
      <c r="B143">
        <f t="shared" si="18"/>
        <v>129</v>
      </c>
      <c r="C143" s="216">
        <f t="shared" si="19"/>
        <v>10.75</v>
      </c>
      <c r="D143" s="118">
        <f t="shared" si="26"/>
        <v>0</v>
      </c>
      <c r="E143" s="118">
        <f t="shared" si="27"/>
        <v>0</v>
      </c>
      <c r="F143" s="118">
        <f t="shared" ref="F143:F194" si="32">IF(B$10&gt;=A143,0,E143-G143)</f>
        <v>0</v>
      </c>
      <c r="G143" s="118">
        <f t="shared" si="20"/>
        <v>0</v>
      </c>
      <c r="H143" s="118">
        <f t="shared" si="21"/>
        <v>0</v>
      </c>
      <c r="I143" s="118">
        <f t="shared" si="28"/>
        <v>0</v>
      </c>
      <c r="K143">
        <v>129</v>
      </c>
      <c r="L143">
        <f t="shared" si="22"/>
        <v>129</v>
      </c>
      <c r="M143" s="216">
        <f t="shared" si="23"/>
        <v>10.75</v>
      </c>
      <c r="N143" s="118">
        <f t="shared" si="29"/>
        <v>0</v>
      </c>
      <c r="O143" s="118">
        <f t="shared" si="30"/>
        <v>0</v>
      </c>
      <c r="P143" s="118">
        <f t="shared" ref="P143:P194" si="33">IF(L$10&gt;=K143,0,O143-Q143)</f>
        <v>0</v>
      </c>
      <c r="Q143" s="118">
        <f t="shared" si="24"/>
        <v>0</v>
      </c>
      <c r="R143" s="118">
        <f t="shared" si="25"/>
        <v>0</v>
      </c>
      <c r="S143" s="118">
        <f t="shared" si="31"/>
        <v>0</v>
      </c>
    </row>
    <row r="144" spans="1:19" x14ac:dyDescent="0.25">
      <c r="A144">
        <v>130</v>
      </c>
      <c r="B144">
        <f t="shared" ref="B144:B194" si="34">A144*12/B$6</f>
        <v>130</v>
      </c>
      <c r="C144" s="216">
        <f t="shared" ref="C144:C194" si="35">A144/B$6</f>
        <v>10.833333333333334</v>
      </c>
      <c r="D144" s="118">
        <f t="shared" si="26"/>
        <v>0</v>
      </c>
      <c r="E144" s="118">
        <f t="shared" si="27"/>
        <v>0</v>
      </c>
      <c r="F144" s="118">
        <f t="shared" si="32"/>
        <v>0</v>
      </c>
      <c r="G144" s="118">
        <f t="shared" ref="G144:G194" si="36">D144*B$3/B$6</f>
        <v>0</v>
      </c>
      <c r="H144" s="118">
        <f t="shared" ref="H144:H194" si="37">SUM(F144:G144)</f>
        <v>0</v>
      </c>
      <c r="I144" s="118">
        <f t="shared" si="28"/>
        <v>0</v>
      </c>
      <c r="K144">
        <v>130</v>
      </c>
      <c r="L144">
        <f t="shared" ref="L144:L194" si="38">K144*12/L$6</f>
        <v>130</v>
      </c>
      <c r="M144" s="216">
        <f t="shared" ref="M144:M194" si="39">K144/L$6</f>
        <v>10.833333333333334</v>
      </c>
      <c r="N144" s="118">
        <f t="shared" si="29"/>
        <v>0</v>
      </c>
      <c r="O144" s="118">
        <f t="shared" si="30"/>
        <v>0</v>
      </c>
      <c r="P144" s="118">
        <f t="shared" si="33"/>
        <v>0</v>
      </c>
      <c r="Q144" s="118">
        <f t="shared" ref="Q144:Q194" si="40">N144*L$3/L$6</f>
        <v>0</v>
      </c>
      <c r="R144" s="118">
        <f t="shared" ref="R144:R194" si="41">SUM(P144:Q144)</f>
        <v>0</v>
      </c>
      <c r="S144" s="118">
        <f t="shared" si="31"/>
        <v>0</v>
      </c>
    </row>
    <row r="145" spans="1:19" x14ac:dyDescent="0.25">
      <c r="A145">
        <v>131</v>
      </c>
      <c r="B145">
        <f t="shared" si="34"/>
        <v>131</v>
      </c>
      <c r="C145" s="216">
        <f t="shared" si="35"/>
        <v>10.916666666666666</v>
      </c>
      <c r="D145" s="118">
        <f t="shared" ref="D145:D194" si="42">IF(I144&gt;0,I144,0)</f>
        <v>0</v>
      </c>
      <c r="E145" s="118">
        <f t="shared" ref="E145:E194" si="43">IF(D145&gt;0,MIN(E144,D145),0)</f>
        <v>0</v>
      </c>
      <c r="F145" s="118">
        <f t="shared" si="32"/>
        <v>0</v>
      </c>
      <c r="G145" s="118">
        <f t="shared" si="36"/>
        <v>0</v>
      </c>
      <c r="H145" s="118">
        <f t="shared" si="37"/>
        <v>0</v>
      </c>
      <c r="I145" s="118">
        <f t="shared" ref="I145:I194" si="44">D145-F145</f>
        <v>0</v>
      </c>
      <c r="K145">
        <v>131</v>
      </c>
      <c r="L145">
        <f t="shared" si="38"/>
        <v>131</v>
      </c>
      <c r="M145" s="216">
        <f t="shared" si="39"/>
        <v>10.916666666666666</v>
      </c>
      <c r="N145" s="118">
        <f t="shared" ref="N145:N194" si="45">IF(S144&gt;0,S144,0)</f>
        <v>0</v>
      </c>
      <c r="O145" s="118">
        <f t="shared" ref="O145:O194" si="46">IF(N145&gt;0,MIN(O144,N145),0)</f>
        <v>0</v>
      </c>
      <c r="P145" s="118">
        <f t="shared" si="33"/>
        <v>0</v>
      </c>
      <c r="Q145" s="118">
        <f t="shared" si="40"/>
        <v>0</v>
      </c>
      <c r="R145" s="118">
        <f t="shared" si="41"/>
        <v>0</v>
      </c>
      <c r="S145" s="118">
        <f t="shared" ref="S145:S194" si="47">N145-P145</f>
        <v>0</v>
      </c>
    </row>
    <row r="146" spans="1:19" x14ac:dyDescent="0.25">
      <c r="A146">
        <v>132</v>
      </c>
      <c r="B146">
        <f t="shared" si="34"/>
        <v>132</v>
      </c>
      <c r="C146" s="216">
        <f t="shared" si="35"/>
        <v>11</v>
      </c>
      <c r="D146" s="118">
        <f t="shared" si="42"/>
        <v>0</v>
      </c>
      <c r="E146" s="118">
        <f t="shared" si="43"/>
        <v>0</v>
      </c>
      <c r="F146" s="118">
        <f t="shared" si="32"/>
        <v>0</v>
      </c>
      <c r="G146" s="118">
        <f t="shared" si="36"/>
        <v>0</v>
      </c>
      <c r="H146" s="118">
        <f t="shared" si="37"/>
        <v>0</v>
      </c>
      <c r="I146" s="118">
        <f t="shared" si="44"/>
        <v>0</v>
      </c>
      <c r="K146">
        <v>132</v>
      </c>
      <c r="L146">
        <f t="shared" si="38"/>
        <v>132</v>
      </c>
      <c r="M146" s="216">
        <f t="shared" si="39"/>
        <v>11</v>
      </c>
      <c r="N146" s="118">
        <f t="shared" si="45"/>
        <v>0</v>
      </c>
      <c r="O146" s="118">
        <f t="shared" si="46"/>
        <v>0</v>
      </c>
      <c r="P146" s="118">
        <f t="shared" si="33"/>
        <v>0</v>
      </c>
      <c r="Q146" s="118">
        <f t="shared" si="40"/>
        <v>0</v>
      </c>
      <c r="R146" s="118">
        <f t="shared" si="41"/>
        <v>0</v>
      </c>
      <c r="S146" s="118">
        <f t="shared" si="47"/>
        <v>0</v>
      </c>
    </row>
    <row r="147" spans="1:19" x14ac:dyDescent="0.25">
      <c r="A147">
        <v>133</v>
      </c>
      <c r="B147">
        <f t="shared" si="34"/>
        <v>133</v>
      </c>
      <c r="C147" s="216">
        <f t="shared" si="35"/>
        <v>11.083333333333334</v>
      </c>
      <c r="D147" s="118">
        <f t="shared" si="42"/>
        <v>0</v>
      </c>
      <c r="E147" s="118">
        <f t="shared" si="43"/>
        <v>0</v>
      </c>
      <c r="F147" s="118">
        <f t="shared" si="32"/>
        <v>0</v>
      </c>
      <c r="G147" s="118">
        <f t="shared" si="36"/>
        <v>0</v>
      </c>
      <c r="H147" s="118">
        <f t="shared" si="37"/>
        <v>0</v>
      </c>
      <c r="I147" s="118">
        <f t="shared" si="44"/>
        <v>0</v>
      </c>
      <c r="K147">
        <v>133</v>
      </c>
      <c r="L147">
        <f t="shared" si="38"/>
        <v>133</v>
      </c>
      <c r="M147" s="216">
        <f t="shared" si="39"/>
        <v>11.083333333333334</v>
      </c>
      <c r="N147" s="118">
        <f t="shared" si="45"/>
        <v>0</v>
      </c>
      <c r="O147" s="118">
        <f t="shared" si="46"/>
        <v>0</v>
      </c>
      <c r="P147" s="118">
        <f t="shared" si="33"/>
        <v>0</v>
      </c>
      <c r="Q147" s="118">
        <f t="shared" si="40"/>
        <v>0</v>
      </c>
      <c r="R147" s="118">
        <f t="shared" si="41"/>
        <v>0</v>
      </c>
      <c r="S147" s="118">
        <f t="shared" si="47"/>
        <v>0</v>
      </c>
    </row>
    <row r="148" spans="1:19" x14ac:dyDescent="0.25">
      <c r="A148">
        <v>134</v>
      </c>
      <c r="B148">
        <f t="shared" si="34"/>
        <v>134</v>
      </c>
      <c r="C148" s="216">
        <f t="shared" si="35"/>
        <v>11.166666666666666</v>
      </c>
      <c r="D148" s="118">
        <f t="shared" si="42"/>
        <v>0</v>
      </c>
      <c r="E148" s="118">
        <f t="shared" si="43"/>
        <v>0</v>
      </c>
      <c r="F148" s="118">
        <f t="shared" si="32"/>
        <v>0</v>
      </c>
      <c r="G148" s="118">
        <f t="shared" si="36"/>
        <v>0</v>
      </c>
      <c r="H148" s="118">
        <f t="shared" si="37"/>
        <v>0</v>
      </c>
      <c r="I148" s="118">
        <f t="shared" si="44"/>
        <v>0</v>
      </c>
      <c r="K148">
        <v>134</v>
      </c>
      <c r="L148">
        <f t="shared" si="38"/>
        <v>134</v>
      </c>
      <c r="M148" s="216">
        <f t="shared" si="39"/>
        <v>11.166666666666666</v>
      </c>
      <c r="N148" s="118">
        <f t="shared" si="45"/>
        <v>0</v>
      </c>
      <c r="O148" s="118">
        <f t="shared" si="46"/>
        <v>0</v>
      </c>
      <c r="P148" s="118">
        <f t="shared" si="33"/>
        <v>0</v>
      </c>
      <c r="Q148" s="118">
        <f t="shared" si="40"/>
        <v>0</v>
      </c>
      <c r="R148" s="118">
        <f t="shared" si="41"/>
        <v>0</v>
      </c>
      <c r="S148" s="118">
        <f t="shared" si="47"/>
        <v>0</v>
      </c>
    </row>
    <row r="149" spans="1:19" x14ac:dyDescent="0.25">
      <c r="A149">
        <v>135</v>
      </c>
      <c r="B149">
        <f t="shared" si="34"/>
        <v>135</v>
      </c>
      <c r="C149" s="216">
        <f t="shared" si="35"/>
        <v>11.25</v>
      </c>
      <c r="D149" s="118">
        <f t="shared" si="42"/>
        <v>0</v>
      </c>
      <c r="E149" s="118">
        <f t="shared" si="43"/>
        <v>0</v>
      </c>
      <c r="F149" s="118">
        <f t="shared" si="32"/>
        <v>0</v>
      </c>
      <c r="G149" s="118">
        <f t="shared" si="36"/>
        <v>0</v>
      </c>
      <c r="H149" s="118">
        <f t="shared" si="37"/>
        <v>0</v>
      </c>
      <c r="I149" s="118">
        <f t="shared" si="44"/>
        <v>0</v>
      </c>
      <c r="K149">
        <v>135</v>
      </c>
      <c r="L149">
        <f t="shared" si="38"/>
        <v>135</v>
      </c>
      <c r="M149" s="216">
        <f t="shared" si="39"/>
        <v>11.25</v>
      </c>
      <c r="N149" s="118">
        <f t="shared" si="45"/>
        <v>0</v>
      </c>
      <c r="O149" s="118">
        <f t="shared" si="46"/>
        <v>0</v>
      </c>
      <c r="P149" s="118">
        <f t="shared" si="33"/>
        <v>0</v>
      </c>
      <c r="Q149" s="118">
        <f t="shared" si="40"/>
        <v>0</v>
      </c>
      <c r="R149" s="118">
        <f t="shared" si="41"/>
        <v>0</v>
      </c>
      <c r="S149" s="118">
        <f t="shared" si="47"/>
        <v>0</v>
      </c>
    </row>
    <row r="150" spans="1:19" x14ac:dyDescent="0.25">
      <c r="A150">
        <v>136</v>
      </c>
      <c r="B150">
        <f t="shared" si="34"/>
        <v>136</v>
      </c>
      <c r="C150" s="216">
        <f t="shared" si="35"/>
        <v>11.333333333333334</v>
      </c>
      <c r="D150" s="118">
        <f t="shared" si="42"/>
        <v>0</v>
      </c>
      <c r="E150" s="118">
        <f t="shared" si="43"/>
        <v>0</v>
      </c>
      <c r="F150" s="118">
        <f t="shared" si="32"/>
        <v>0</v>
      </c>
      <c r="G150" s="118">
        <f t="shared" si="36"/>
        <v>0</v>
      </c>
      <c r="H150" s="118">
        <f t="shared" si="37"/>
        <v>0</v>
      </c>
      <c r="I150" s="118">
        <f t="shared" si="44"/>
        <v>0</v>
      </c>
      <c r="K150">
        <v>136</v>
      </c>
      <c r="L150">
        <f t="shared" si="38"/>
        <v>136</v>
      </c>
      <c r="M150" s="216">
        <f t="shared" si="39"/>
        <v>11.333333333333334</v>
      </c>
      <c r="N150" s="118">
        <f t="shared" si="45"/>
        <v>0</v>
      </c>
      <c r="O150" s="118">
        <f t="shared" si="46"/>
        <v>0</v>
      </c>
      <c r="P150" s="118">
        <f t="shared" si="33"/>
        <v>0</v>
      </c>
      <c r="Q150" s="118">
        <f t="shared" si="40"/>
        <v>0</v>
      </c>
      <c r="R150" s="118">
        <f t="shared" si="41"/>
        <v>0</v>
      </c>
      <c r="S150" s="118">
        <f t="shared" si="47"/>
        <v>0</v>
      </c>
    </row>
    <row r="151" spans="1:19" x14ac:dyDescent="0.25">
      <c r="A151">
        <v>137</v>
      </c>
      <c r="B151">
        <f t="shared" si="34"/>
        <v>137</v>
      </c>
      <c r="C151" s="216">
        <f t="shared" si="35"/>
        <v>11.416666666666666</v>
      </c>
      <c r="D151" s="118">
        <f t="shared" si="42"/>
        <v>0</v>
      </c>
      <c r="E151" s="118">
        <f t="shared" si="43"/>
        <v>0</v>
      </c>
      <c r="F151" s="118">
        <f t="shared" si="32"/>
        <v>0</v>
      </c>
      <c r="G151" s="118">
        <f t="shared" si="36"/>
        <v>0</v>
      </c>
      <c r="H151" s="118">
        <f t="shared" si="37"/>
        <v>0</v>
      </c>
      <c r="I151" s="118">
        <f t="shared" si="44"/>
        <v>0</v>
      </c>
      <c r="K151">
        <v>137</v>
      </c>
      <c r="L151">
        <f t="shared" si="38"/>
        <v>137</v>
      </c>
      <c r="M151" s="216">
        <f t="shared" si="39"/>
        <v>11.416666666666666</v>
      </c>
      <c r="N151" s="118">
        <f t="shared" si="45"/>
        <v>0</v>
      </c>
      <c r="O151" s="118">
        <f t="shared" si="46"/>
        <v>0</v>
      </c>
      <c r="P151" s="118">
        <f t="shared" si="33"/>
        <v>0</v>
      </c>
      <c r="Q151" s="118">
        <f t="shared" si="40"/>
        <v>0</v>
      </c>
      <c r="R151" s="118">
        <f t="shared" si="41"/>
        <v>0</v>
      </c>
      <c r="S151" s="118">
        <f t="shared" si="47"/>
        <v>0</v>
      </c>
    </row>
    <row r="152" spans="1:19" x14ac:dyDescent="0.25">
      <c r="A152">
        <v>138</v>
      </c>
      <c r="B152">
        <f t="shared" si="34"/>
        <v>138</v>
      </c>
      <c r="C152" s="216">
        <f t="shared" si="35"/>
        <v>11.5</v>
      </c>
      <c r="D152" s="118">
        <f t="shared" si="42"/>
        <v>0</v>
      </c>
      <c r="E152" s="118">
        <f t="shared" si="43"/>
        <v>0</v>
      </c>
      <c r="F152" s="118">
        <f t="shared" si="32"/>
        <v>0</v>
      </c>
      <c r="G152" s="118">
        <f t="shared" si="36"/>
        <v>0</v>
      </c>
      <c r="H152" s="118">
        <f t="shared" si="37"/>
        <v>0</v>
      </c>
      <c r="I152" s="118">
        <f t="shared" si="44"/>
        <v>0</v>
      </c>
      <c r="K152">
        <v>138</v>
      </c>
      <c r="L152">
        <f t="shared" si="38"/>
        <v>138</v>
      </c>
      <c r="M152" s="216">
        <f t="shared" si="39"/>
        <v>11.5</v>
      </c>
      <c r="N152" s="118">
        <f t="shared" si="45"/>
        <v>0</v>
      </c>
      <c r="O152" s="118">
        <f t="shared" si="46"/>
        <v>0</v>
      </c>
      <c r="P152" s="118">
        <f t="shared" si="33"/>
        <v>0</v>
      </c>
      <c r="Q152" s="118">
        <f t="shared" si="40"/>
        <v>0</v>
      </c>
      <c r="R152" s="118">
        <f t="shared" si="41"/>
        <v>0</v>
      </c>
      <c r="S152" s="118">
        <f t="shared" si="47"/>
        <v>0</v>
      </c>
    </row>
    <row r="153" spans="1:19" x14ac:dyDescent="0.25">
      <c r="A153">
        <v>139</v>
      </c>
      <c r="B153">
        <f t="shared" si="34"/>
        <v>139</v>
      </c>
      <c r="C153" s="216">
        <f t="shared" si="35"/>
        <v>11.583333333333334</v>
      </c>
      <c r="D153" s="118">
        <f t="shared" si="42"/>
        <v>0</v>
      </c>
      <c r="E153" s="118">
        <f t="shared" si="43"/>
        <v>0</v>
      </c>
      <c r="F153" s="118">
        <f t="shared" si="32"/>
        <v>0</v>
      </c>
      <c r="G153" s="118">
        <f t="shared" si="36"/>
        <v>0</v>
      </c>
      <c r="H153" s="118">
        <f t="shared" si="37"/>
        <v>0</v>
      </c>
      <c r="I153" s="118">
        <f t="shared" si="44"/>
        <v>0</v>
      </c>
      <c r="K153">
        <v>139</v>
      </c>
      <c r="L153">
        <f t="shared" si="38"/>
        <v>139</v>
      </c>
      <c r="M153" s="216">
        <f t="shared" si="39"/>
        <v>11.583333333333334</v>
      </c>
      <c r="N153" s="118">
        <f t="shared" si="45"/>
        <v>0</v>
      </c>
      <c r="O153" s="118">
        <f t="shared" si="46"/>
        <v>0</v>
      </c>
      <c r="P153" s="118">
        <f t="shared" si="33"/>
        <v>0</v>
      </c>
      <c r="Q153" s="118">
        <f t="shared" si="40"/>
        <v>0</v>
      </c>
      <c r="R153" s="118">
        <f t="shared" si="41"/>
        <v>0</v>
      </c>
      <c r="S153" s="118">
        <f t="shared" si="47"/>
        <v>0</v>
      </c>
    </row>
    <row r="154" spans="1:19" x14ac:dyDescent="0.25">
      <c r="A154">
        <v>140</v>
      </c>
      <c r="B154">
        <f t="shared" si="34"/>
        <v>140</v>
      </c>
      <c r="C154" s="216">
        <f t="shared" si="35"/>
        <v>11.666666666666666</v>
      </c>
      <c r="D154" s="118">
        <f t="shared" si="42"/>
        <v>0</v>
      </c>
      <c r="E154" s="118">
        <f t="shared" si="43"/>
        <v>0</v>
      </c>
      <c r="F154" s="118">
        <f t="shared" si="32"/>
        <v>0</v>
      </c>
      <c r="G154" s="118">
        <f t="shared" si="36"/>
        <v>0</v>
      </c>
      <c r="H154" s="118">
        <f t="shared" si="37"/>
        <v>0</v>
      </c>
      <c r="I154" s="118">
        <f t="shared" si="44"/>
        <v>0</v>
      </c>
      <c r="K154">
        <v>140</v>
      </c>
      <c r="L154">
        <f t="shared" si="38"/>
        <v>140</v>
      </c>
      <c r="M154" s="216">
        <f t="shared" si="39"/>
        <v>11.666666666666666</v>
      </c>
      <c r="N154" s="118">
        <f t="shared" si="45"/>
        <v>0</v>
      </c>
      <c r="O154" s="118">
        <f t="shared" si="46"/>
        <v>0</v>
      </c>
      <c r="P154" s="118">
        <f t="shared" si="33"/>
        <v>0</v>
      </c>
      <c r="Q154" s="118">
        <f t="shared" si="40"/>
        <v>0</v>
      </c>
      <c r="R154" s="118">
        <f t="shared" si="41"/>
        <v>0</v>
      </c>
      <c r="S154" s="118">
        <f t="shared" si="47"/>
        <v>0</v>
      </c>
    </row>
    <row r="155" spans="1:19" x14ac:dyDescent="0.25">
      <c r="A155">
        <v>141</v>
      </c>
      <c r="B155">
        <f t="shared" si="34"/>
        <v>141</v>
      </c>
      <c r="C155" s="216">
        <f t="shared" si="35"/>
        <v>11.75</v>
      </c>
      <c r="D155" s="118">
        <f t="shared" si="42"/>
        <v>0</v>
      </c>
      <c r="E155" s="118">
        <f t="shared" si="43"/>
        <v>0</v>
      </c>
      <c r="F155" s="118">
        <f t="shared" si="32"/>
        <v>0</v>
      </c>
      <c r="G155" s="118">
        <f t="shared" si="36"/>
        <v>0</v>
      </c>
      <c r="H155" s="118">
        <f t="shared" si="37"/>
        <v>0</v>
      </c>
      <c r="I155" s="118">
        <f t="shared" si="44"/>
        <v>0</v>
      </c>
      <c r="K155">
        <v>141</v>
      </c>
      <c r="L155">
        <f t="shared" si="38"/>
        <v>141</v>
      </c>
      <c r="M155" s="216">
        <f t="shared" si="39"/>
        <v>11.75</v>
      </c>
      <c r="N155" s="118">
        <f t="shared" si="45"/>
        <v>0</v>
      </c>
      <c r="O155" s="118">
        <f t="shared" si="46"/>
        <v>0</v>
      </c>
      <c r="P155" s="118">
        <f t="shared" si="33"/>
        <v>0</v>
      </c>
      <c r="Q155" s="118">
        <f t="shared" si="40"/>
        <v>0</v>
      </c>
      <c r="R155" s="118">
        <f t="shared" si="41"/>
        <v>0</v>
      </c>
      <c r="S155" s="118">
        <f t="shared" si="47"/>
        <v>0</v>
      </c>
    </row>
    <row r="156" spans="1:19" x14ac:dyDescent="0.25">
      <c r="A156">
        <v>142</v>
      </c>
      <c r="B156">
        <f t="shared" si="34"/>
        <v>142</v>
      </c>
      <c r="C156" s="216">
        <f t="shared" si="35"/>
        <v>11.833333333333334</v>
      </c>
      <c r="D156" s="118">
        <f t="shared" si="42"/>
        <v>0</v>
      </c>
      <c r="E156" s="118">
        <f t="shared" si="43"/>
        <v>0</v>
      </c>
      <c r="F156" s="118">
        <f t="shared" si="32"/>
        <v>0</v>
      </c>
      <c r="G156" s="118">
        <f t="shared" si="36"/>
        <v>0</v>
      </c>
      <c r="H156" s="118">
        <f t="shared" si="37"/>
        <v>0</v>
      </c>
      <c r="I156" s="118">
        <f t="shared" si="44"/>
        <v>0</v>
      </c>
      <c r="K156">
        <v>142</v>
      </c>
      <c r="L156">
        <f t="shared" si="38"/>
        <v>142</v>
      </c>
      <c r="M156" s="216">
        <f t="shared" si="39"/>
        <v>11.833333333333334</v>
      </c>
      <c r="N156" s="118">
        <f t="shared" si="45"/>
        <v>0</v>
      </c>
      <c r="O156" s="118">
        <f t="shared" si="46"/>
        <v>0</v>
      </c>
      <c r="P156" s="118">
        <f t="shared" si="33"/>
        <v>0</v>
      </c>
      <c r="Q156" s="118">
        <f t="shared" si="40"/>
        <v>0</v>
      </c>
      <c r="R156" s="118">
        <f t="shared" si="41"/>
        <v>0</v>
      </c>
      <c r="S156" s="118">
        <f t="shared" si="47"/>
        <v>0</v>
      </c>
    </row>
    <row r="157" spans="1:19" x14ac:dyDescent="0.25">
      <c r="A157">
        <v>143</v>
      </c>
      <c r="B157">
        <f t="shared" si="34"/>
        <v>143</v>
      </c>
      <c r="C157" s="216">
        <f t="shared" si="35"/>
        <v>11.916666666666666</v>
      </c>
      <c r="D157" s="118">
        <f t="shared" si="42"/>
        <v>0</v>
      </c>
      <c r="E157" s="118">
        <f t="shared" si="43"/>
        <v>0</v>
      </c>
      <c r="F157" s="118">
        <f t="shared" si="32"/>
        <v>0</v>
      </c>
      <c r="G157" s="118">
        <f t="shared" si="36"/>
        <v>0</v>
      </c>
      <c r="H157" s="118">
        <f t="shared" si="37"/>
        <v>0</v>
      </c>
      <c r="I157" s="118">
        <f t="shared" si="44"/>
        <v>0</v>
      </c>
      <c r="K157">
        <v>143</v>
      </c>
      <c r="L157">
        <f t="shared" si="38"/>
        <v>143</v>
      </c>
      <c r="M157" s="216">
        <f t="shared" si="39"/>
        <v>11.916666666666666</v>
      </c>
      <c r="N157" s="118">
        <f t="shared" si="45"/>
        <v>0</v>
      </c>
      <c r="O157" s="118">
        <f t="shared" si="46"/>
        <v>0</v>
      </c>
      <c r="P157" s="118">
        <f t="shared" si="33"/>
        <v>0</v>
      </c>
      <c r="Q157" s="118">
        <f t="shared" si="40"/>
        <v>0</v>
      </c>
      <c r="R157" s="118">
        <f t="shared" si="41"/>
        <v>0</v>
      </c>
      <c r="S157" s="118">
        <f t="shared" si="47"/>
        <v>0</v>
      </c>
    </row>
    <row r="158" spans="1:19" x14ac:dyDescent="0.25">
      <c r="A158">
        <v>144</v>
      </c>
      <c r="B158">
        <f t="shared" si="34"/>
        <v>144</v>
      </c>
      <c r="C158" s="216">
        <f t="shared" si="35"/>
        <v>12</v>
      </c>
      <c r="D158" s="118">
        <f t="shared" si="42"/>
        <v>0</v>
      </c>
      <c r="E158" s="118">
        <f t="shared" si="43"/>
        <v>0</v>
      </c>
      <c r="F158" s="118">
        <f t="shared" si="32"/>
        <v>0</v>
      </c>
      <c r="G158" s="118">
        <f t="shared" si="36"/>
        <v>0</v>
      </c>
      <c r="H158" s="118">
        <f t="shared" si="37"/>
        <v>0</v>
      </c>
      <c r="I158" s="118">
        <f t="shared" si="44"/>
        <v>0</v>
      </c>
      <c r="K158">
        <v>144</v>
      </c>
      <c r="L158">
        <f t="shared" si="38"/>
        <v>144</v>
      </c>
      <c r="M158" s="216">
        <f t="shared" si="39"/>
        <v>12</v>
      </c>
      <c r="N158" s="118">
        <f t="shared" si="45"/>
        <v>0</v>
      </c>
      <c r="O158" s="118">
        <f t="shared" si="46"/>
        <v>0</v>
      </c>
      <c r="P158" s="118">
        <f t="shared" si="33"/>
        <v>0</v>
      </c>
      <c r="Q158" s="118">
        <f t="shared" si="40"/>
        <v>0</v>
      </c>
      <c r="R158" s="118">
        <f t="shared" si="41"/>
        <v>0</v>
      </c>
      <c r="S158" s="118">
        <f t="shared" si="47"/>
        <v>0</v>
      </c>
    </row>
    <row r="159" spans="1:19" x14ac:dyDescent="0.25">
      <c r="A159">
        <v>145</v>
      </c>
      <c r="B159">
        <f t="shared" si="34"/>
        <v>145</v>
      </c>
      <c r="C159" s="216">
        <f t="shared" si="35"/>
        <v>12.083333333333334</v>
      </c>
      <c r="D159" s="118">
        <f t="shared" si="42"/>
        <v>0</v>
      </c>
      <c r="E159" s="118">
        <f t="shared" si="43"/>
        <v>0</v>
      </c>
      <c r="F159" s="118">
        <f t="shared" si="32"/>
        <v>0</v>
      </c>
      <c r="G159" s="118">
        <f t="shared" si="36"/>
        <v>0</v>
      </c>
      <c r="H159" s="118">
        <f t="shared" si="37"/>
        <v>0</v>
      </c>
      <c r="I159" s="118">
        <f t="shared" si="44"/>
        <v>0</v>
      </c>
      <c r="K159">
        <v>145</v>
      </c>
      <c r="L159">
        <f t="shared" si="38"/>
        <v>145</v>
      </c>
      <c r="M159" s="216">
        <f t="shared" si="39"/>
        <v>12.083333333333334</v>
      </c>
      <c r="N159" s="118">
        <f t="shared" si="45"/>
        <v>0</v>
      </c>
      <c r="O159" s="118">
        <f t="shared" si="46"/>
        <v>0</v>
      </c>
      <c r="P159" s="118">
        <f t="shared" si="33"/>
        <v>0</v>
      </c>
      <c r="Q159" s="118">
        <f t="shared" si="40"/>
        <v>0</v>
      </c>
      <c r="R159" s="118">
        <f t="shared" si="41"/>
        <v>0</v>
      </c>
      <c r="S159" s="118">
        <f t="shared" si="47"/>
        <v>0</v>
      </c>
    </row>
    <row r="160" spans="1:19" x14ac:dyDescent="0.25">
      <c r="A160">
        <v>146</v>
      </c>
      <c r="B160">
        <f t="shared" si="34"/>
        <v>146</v>
      </c>
      <c r="C160" s="216">
        <f t="shared" si="35"/>
        <v>12.166666666666666</v>
      </c>
      <c r="D160" s="118">
        <f t="shared" si="42"/>
        <v>0</v>
      </c>
      <c r="E160" s="118">
        <f t="shared" si="43"/>
        <v>0</v>
      </c>
      <c r="F160" s="118">
        <f t="shared" si="32"/>
        <v>0</v>
      </c>
      <c r="G160" s="118">
        <f t="shared" si="36"/>
        <v>0</v>
      </c>
      <c r="H160" s="118">
        <f t="shared" si="37"/>
        <v>0</v>
      </c>
      <c r="I160" s="118">
        <f t="shared" si="44"/>
        <v>0</v>
      </c>
      <c r="K160">
        <v>146</v>
      </c>
      <c r="L160">
        <f t="shared" si="38"/>
        <v>146</v>
      </c>
      <c r="M160" s="216">
        <f t="shared" si="39"/>
        <v>12.166666666666666</v>
      </c>
      <c r="N160" s="118">
        <f t="shared" si="45"/>
        <v>0</v>
      </c>
      <c r="O160" s="118">
        <f t="shared" si="46"/>
        <v>0</v>
      </c>
      <c r="P160" s="118">
        <f t="shared" si="33"/>
        <v>0</v>
      </c>
      <c r="Q160" s="118">
        <f t="shared" si="40"/>
        <v>0</v>
      </c>
      <c r="R160" s="118">
        <f t="shared" si="41"/>
        <v>0</v>
      </c>
      <c r="S160" s="118">
        <f t="shared" si="47"/>
        <v>0</v>
      </c>
    </row>
    <row r="161" spans="1:19" x14ac:dyDescent="0.25">
      <c r="A161">
        <v>147</v>
      </c>
      <c r="B161">
        <f t="shared" si="34"/>
        <v>147</v>
      </c>
      <c r="C161" s="216">
        <f t="shared" si="35"/>
        <v>12.25</v>
      </c>
      <c r="D161" s="118">
        <f t="shared" si="42"/>
        <v>0</v>
      </c>
      <c r="E161" s="118">
        <f t="shared" si="43"/>
        <v>0</v>
      </c>
      <c r="F161" s="118">
        <f t="shared" si="32"/>
        <v>0</v>
      </c>
      <c r="G161" s="118">
        <f t="shared" si="36"/>
        <v>0</v>
      </c>
      <c r="H161" s="118">
        <f t="shared" si="37"/>
        <v>0</v>
      </c>
      <c r="I161" s="118">
        <f t="shared" si="44"/>
        <v>0</v>
      </c>
      <c r="K161">
        <v>147</v>
      </c>
      <c r="L161">
        <f t="shared" si="38"/>
        <v>147</v>
      </c>
      <c r="M161" s="216">
        <f t="shared" si="39"/>
        <v>12.25</v>
      </c>
      <c r="N161" s="118">
        <f t="shared" si="45"/>
        <v>0</v>
      </c>
      <c r="O161" s="118">
        <f t="shared" si="46"/>
        <v>0</v>
      </c>
      <c r="P161" s="118">
        <f t="shared" si="33"/>
        <v>0</v>
      </c>
      <c r="Q161" s="118">
        <f t="shared" si="40"/>
        <v>0</v>
      </c>
      <c r="R161" s="118">
        <f t="shared" si="41"/>
        <v>0</v>
      </c>
      <c r="S161" s="118">
        <f t="shared" si="47"/>
        <v>0</v>
      </c>
    </row>
    <row r="162" spans="1:19" x14ac:dyDescent="0.25">
      <c r="A162">
        <v>148</v>
      </c>
      <c r="B162">
        <f t="shared" si="34"/>
        <v>148</v>
      </c>
      <c r="C162" s="216">
        <f t="shared" si="35"/>
        <v>12.333333333333334</v>
      </c>
      <c r="D162" s="118">
        <f t="shared" si="42"/>
        <v>0</v>
      </c>
      <c r="E162" s="118">
        <f t="shared" si="43"/>
        <v>0</v>
      </c>
      <c r="F162" s="118">
        <f t="shared" si="32"/>
        <v>0</v>
      </c>
      <c r="G162" s="118">
        <f t="shared" si="36"/>
        <v>0</v>
      </c>
      <c r="H162" s="118">
        <f t="shared" si="37"/>
        <v>0</v>
      </c>
      <c r="I162" s="118">
        <f t="shared" si="44"/>
        <v>0</v>
      </c>
      <c r="K162">
        <v>148</v>
      </c>
      <c r="L162">
        <f t="shared" si="38"/>
        <v>148</v>
      </c>
      <c r="M162" s="216">
        <f t="shared" si="39"/>
        <v>12.333333333333334</v>
      </c>
      <c r="N162" s="118">
        <f t="shared" si="45"/>
        <v>0</v>
      </c>
      <c r="O162" s="118">
        <f t="shared" si="46"/>
        <v>0</v>
      </c>
      <c r="P162" s="118">
        <f t="shared" si="33"/>
        <v>0</v>
      </c>
      <c r="Q162" s="118">
        <f t="shared" si="40"/>
        <v>0</v>
      </c>
      <c r="R162" s="118">
        <f t="shared" si="41"/>
        <v>0</v>
      </c>
      <c r="S162" s="118">
        <f t="shared" si="47"/>
        <v>0</v>
      </c>
    </row>
    <row r="163" spans="1:19" x14ac:dyDescent="0.25">
      <c r="A163">
        <v>149</v>
      </c>
      <c r="B163">
        <f t="shared" si="34"/>
        <v>149</v>
      </c>
      <c r="C163" s="216">
        <f t="shared" si="35"/>
        <v>12.416666666666666</v>
      </c>
      <c r="D163" s="118">
        <f t="shared" si="42"/>
        <v>0</v>
      </c>
      <c r="E163" s="118">
        <f t="shared" si="43"/>
        <v>0</v>
      </c>
      <c r="F163" s="118">
        <f t="shared" si="32"/>
        <v>0</v>
      </c>
      <c r="G163" s="118">
        <f t="shared" si="36"/>
        <v>0</v>
      </c>
      <c r="H163" s="118">
        <f t="shared" si="37"/>
        <v>0</v>
      </c>
      <c r="I163" s="118">
        <f t="shared" si="44"/>
        <v>0</v>
      </c>
      <c r="K163">
        <v>149</v>
      </c>
      <c r="L163">
        <f t="shared" si="38"/>
        <v>149</v>
      </c>
      <c r="M163" s="216">
        <f t="shared" si="39"/>
        <v>12.416666666666666</v>
      </c>
      <c r="N163" s="118">
        <f t="shared" si="45"/>
        <v>0</v>
      </c>
      <c r="O163" s="118">
        <f t="shared" si="46"/>
        <v>0</v>
      </c>
      <c r="P163" s="118">
        <f t="shared" si="33"/>
        <v>0</v>
      </c>
      <c r="Q163" s="118">
        <f t="shared" si="40"/>
        <v>0</v>
      </c>
      <c r="R163" s="118">
        <f t="shared" si="41"/>
        <v>0</v>
      </c>
      <c r="S163" s="118">
        <f t="shared" si="47"/>
        <v>0</v>
      </c>
    </row>
    <row r="164" spans="1:19" x14ac:dyDescent="0.25">
      <c r="A164">
        <v>150</v>
      </c>
      <c r="B164">
        <f t="shared" si="34"/>
        <v>150</v>
      </c>
      <c r="C164" s="216">
        <f t="shared" si="35"/>
        <v>12.5</v>
      </c>
      <c r="D164" s="118">
        <f t="shared" si="42"/>
        <v>0</v>
      </c>
      <c r="E164" s="118">
        <f t="shared" si="43"/>
        <v>0</v>
      </c>
      <c r="F164" s="118">
        <f t="shared" si="32"/>
        <v>0</v>
      </c>
      <c r="G164" s="118">
        <f t="shared" si="36"/>
        <v>0</v>
      </c>
      <c r="H164" s="118">
        <f t="shared" si="37"/>
        <v>0</v>
      </c>
      <c r="I164" s="118">
        <f t="shared" si="44"/>
        <v>0</v>
      </c>
      <c r="K164">
        <v>150</v>
      </c>
      <c r="L164">
        <f t="shared" si="38"/>
        <v>150</v>
      </c>
      <c r="M164" s="216">
        <f t="shared" si="39"/>
        <v>12.5</v>
      </c>
      <c r="N164" s="118">
        <f t="shared" si="45"/>
        <v>0</v>
      </c>
      <c r="O164" s="118">
        <f t="shared" si="46"/>
        <v>0</v>
      </c>
      <c r="P164" s="118">
        <f t="shared" si="33"/>
        <v>0</v>
      </c>
      <c r="Q164" s="118">
        <f t="shared" si="40"/>
        <v>0</v>
      </c>
      <c r="R164" s="118">
        <f t="shared" si="41"/>
        <v>0</v>
      </c>
      <c r="S164" s="118">
        <f t="shared" si="47"/>
        <v>0</v>
      </c>
    </row>
    <row r="165" spans="1:19" x14ac:dyDescent="0.25">
      <c r="A165">
        <v>151</v>
      </c>
      <c r="B165">
        <f t="shared" si="34"/>
        <v>151</v>
      </c>
      <c r="C165" s="216">
        <f t="shared" si="35"/>
        <v>12.583333333333334</v>
      </c>
      <c r="D165" s="118">
        <f t="shared" si="42"/>
        <v>0</v>
      </c>
      <c r="E165" s="118">
        <f t="shared" si="43"/>
        <v>0</v>
      </c>
      <c r="F165" s="118">
        <f t="shared" si="32"/>
        <v>0</v>
      </c>
      <c r="G165" s="118">
        <f t="shared" si="36"/>
        <v>0</v>
      </c>
      <c r="H165" s="118">
        <f t="shared" si="37"/>
        <v>0</v>
      </c>
      <c r="I165" s="118">
        <f t="shared" si="44"/>
        <v>0</v>
      </c>
      <c r="K165">
        <v>151</v>
      </c>
      <c r="L165">
        <f t="shared" si="38"/>
        <v>151</v>
      </c>
      <c r="M165" s="216">
        <f t="shared" si="39"/>
        <v>12.583333333333334</v>
      </c>
      <c r="N165" s="118">
        <f t="shared" si="45"/>
        <v>0</v>
      </c>
      <c r="O165" s="118">
        <f t="shared" si="46"/>
        <v>0</v>
      </c>
      <c r="P165" s="118">
        <f t="shared" si="33"/>
        <v>0</v>
      </c>
      <c r="Q165" s="118">
        <f t="shared" si="40"/>
        <v>0</v>
      </c>
      <c r="R165" s="118">
        <f t="shared" si="41"/>
        <v>0</v>
      </c>
      <c r="S165" s="118">
        <f t="shared" si="47"/>
        <v>0</v>
      </c>
    </row>
    <row r="166" spans="1:19" x14ac:dyDescent="0.25">
      <c r="A166">
        <v>152</v>
      </c>
      <c r="B166">
        <f t="shared" si="34"/>
        <v>152</v>
      </c>
      <c r="C166" s="216">
        <f t="shared" si="35"/>
        <v>12.666666666666666</v>
      </c>
      <c r="D166" s="118">
        <f t="shared" si="42"/>
        <v>0</v>
      </c>
      <c r="E166" s="118">
        <f t="shared" si="43"/>
        <v>0</v>
      </c>
      <c r="F166" s="118">
        <f t="shared" si="32"/>
        <v>0</v>
      </c>
      <c r="G166" s="118">
        <f t="shared" si="36"/>
        <v>0</v>
      </c>
      <c r="H166" s="118">
        <f t="shared" si="37"/>
        <v>0</v>
      </c>
      <c r="I166" s="118">
        <f t="shared" si="44"/>
        <v>0</v>
      </c>
      <c r="K166">
        <v>152</v>
      </c>
      <c r="L166">
        <f t="shared" si="38"/>
        <v>152</v>
      </c>
      <c r="M166" s="216">
        <f t="shared" si="39"/>
        <v>12.666666666666666</v>
      </c>
      <c r="N166" s="118">
        <f t="shared" si="45"/>
        <v>0</v>
      </c>
      <c r="O166" s="118">
        <f t="shared" si="46"/>
        <v>0</v>
      </c>
      <c r="P166" s="118">
        <f t="shared" si="33"/>
        <v>0</v>
      </c>
      <c r="Q166" s="118">
        <f t="shared" si="40"/>
        <v>0</v>
      </c>
      <c r="R166" s="118">
        <f t="shared" si="41"/>
        <v>0</v>
      </c>
      <c r="S166" s="118">
        <f t="shared" si="47"/>
        <v>0</v>
      </c>
    </row>
    <row r="167" spans="1:19" x14ac:dyDescent="0.25">
      <c r="A167">
        <v>153</v>
      </c>
      <c r="B167">
        <f t="shared" si="34"/>
        <v>153</v>
      </c>
      <c r="C167" s="216">
        <f t="shared" si="35"/>
        <v>12.75</v>
      </c>
      <c r="D167" s="118">
        <f t="shared" si="42"/>
        <v>0</v>
      </c>
      <c r="E167" s="118">
        <f t="shared" si="43"/>
        <v>0</v>
      </c>
      <c r="F167" s="118">
        <f t="shared" si="32"/>
        <v>0</v>
      </c>
      <c r="G167" s="118">
        <f t="shared" si="36"/>
        <v>0</v>
      </c>
      <c r="H167" s="118">
        <f t="shared" si="37"/>
        <v>0</v>
      </c>
      <c r="I167" s="118">
        <f t="shared" si="44"/>
        <v>0</v>
      </c>
      <c r="K167">
        <v>153</v>
      </c>
      <c r="L167">
        <f t="shared" si="38"/>
        <v>153</v>
      </c>
      <c r="M167" s="216">
        <f t="shared" si="39"/>
        <v>12.75</v>
      </c>
      <c r="N167" s="118">
        <f t="shared" si="45"/>
        <v>0</v>
      </c>
      <c r="O167" s="118">
        <f t="shared" si="46"/>
        <v>0</v>
      </c>
      <c r="P167" s="118">
        <f t="shared" si="33"/>
        <v>0</v>
      </c>
      <c r="Q167" s="118">
        <f t="shared" si="40"/>
        <v>0</v>
      </c>
      <c r="R167" s="118">
        <f t="shared" si="41"/>
        <v>0</v>
      </c>
      <c r="S167" s="118">
        <f t="shared" si="47"/>
        <v>0</v>
      </c>
    </row>
    <row r="168" spans="1:19" x14ac:dyDescent="0.25">
      <c r="A168">
        <v>154</v>
      </c>
      <c r="B168">
        <f t="shared" si="34"/>
        <v>154</v>
      </c>
      <c r="C168" s="216">
        <f t="shared" si="35"/>
        <v>12.833333333333334</v>
      </c>
      <c r="D168" s="118">
        <f t="shared" si="42"/>
        <v>0</v>
      </c>
      <c r="E168" s="118">
        <f t="shared" si="43"/>
        <v>0</v>
      </c>
      <c r="F168" s="118">
        <f t="shared" si="32"/>
        <v>0</v>
      </c>
      <c r="G168" s="118">
        <f t="shared" si="36"/>
        <v>0</v>
      </c>
      <c r="H168" s="118">
        <f t="shared" si="37"/>
        <v>0</v>
      </c>
      <c r="I168" s="118">
        <f t="shared" si="44"/>
        <v>0</v>
      </c>
      <c r="K168">
        <v>154</v>
      </c>
      <c r="L168">
        <f t="shared" si="38"/>
        <v>154</v>
      </c>
      <c r="M168" s="216">
        <f t="shared" si="39"/>
        <v>12.833333333333334</v>
      </c>
      <c r="N168" s="118">
        <f t="shared" si="45"/>
        <v>0</v>
      </c>
      <c r="O168" s="118">
        <f t="shared" si="46"/>
        <v>0</v>
      </c>
      <c r="P168" s="118">
        <f t="shared" si="33"/>
        <v>0</v>
      </c>
      <c r="Q168" s="118">
        <f t="shared" si="40"/>
        <v>0</v>
      </c>
      <c r="R168" s="118">
        <f t="shared" si="41"/>
        <v>0</v>
      </c>
      <c r="S168" s="118">
        <f t="shared" si="47"/>
        <v>0</v>
      </c>
    </row>
    <row r="169" spans="1:19" x14ac:dyDescent="0.25">
      <c r="A169">
        <v>155</v>
      </c>
      <c r="B169">
        <f t="shared" si="34"/>
        <v>155</v>
      </c>
      <c r="C169" s="216">
        <f t="shared" si="35"/>
        <v>12.916666666666666</v>
      </c>
      <c r="D169" s="118">
        <f t="shared" si="42"/>
        <v>0</v>
      </c>
      <c r="E169" s="118">
        <f t="shared" si="43"/>
        <v>0</v>
      </c>
      <c r="F169" s="118">
        <f t="shared" si="32"/>
        <v>0</v>
      </c>
      <c r="G169" s="118">
        <f t="shared" si="36"/>
        <v>0</v>
      </c>
      <c r="H169" s="118">
        <f t="shared" si="37"/>
        <v>0</v>
      </c>
      <c r="I169" s="118">
        <f t="shared" si="44"/>
        <v>0</v>
      </c>
      <c r="K169">
        <v>155</v>
      </c>
      <c r="L169">
        <f t="shared" si="38"/>
        <v>155</v>
      </c>
      <c r="M169" s="216">
        <f t="shared" si="39"/>
        <v>12.916666666666666</v>
      </c>
      <c r="N169" s="118">
        <f t="shared" si="45"/>
        <v>0</v>
      </c>
      <c r="O169" s="118">
        <f t="shared" si="46"/>
        <v>0</v>
      </c>
      <c r="P169" s="118">
        <f t="shared" si="33"/>
        <v>0</v>
      </c>
      <c r="Q169" s="118">
        <f t="shared" si="40"/>
        <v>0</v>
      </c>
      <c r="R169" s="118">
        <f t="shared" si="41"/>
        <v>0</v>
      </c>
      <c r="S169" s="118">
        <f t="shared" si="47"/>
        <v>0</v>
      </c>
    </row>
    <row r="170" spans="1:19" x14ac:dyDescent="0.25">
      <c r="A170">
        <v>156</v>
      </c>
      <c r="B170">
        <f t="shared" si="34"/>
        <v>156</v>
      </c>
      <c r="C170" s="216">
        <f t="shared" si="35"/>
        <v>13</v>
      </c>
      <c r="D170" s="118">
        <f t="shared" si="42"/>
        <v>0</v>
      </c>
      <c r="E170" s="118">
        <f t="shared" si="43"/>
        <v>0</v>
      </c>
      <c r="F170" s="118">
        <f t="shared" si="32"/>
        <v>0</v>
      </c>
      <c r="G170" s="118">
        <f t="shared" si="36"/>
        <v>0</v>
      </c>
      <c r="H170" s="118">
        <f t="shared" si="37"/>
        <v>0</v>
      </c>
      <c r="I170" s="118">
        <f t="shared" si="44"/>
        <v>0</v>
      </c>
      <c r="K170">
        <v>156</v>
      </c>
      <c r="L170">
        <f t="shared" si="38"/>
        <v>156</v>
      </c>
      <c r="M170" s="216">
        <f t="shared" si="39"/>
        <v>13</v>
      </c>
      <c r="N170" s="118">
        <f t="shared" si="45"/>
        <v>0</v>
      </c>
      <c r="O170" s="118">
        <f t="shared" si="46"/>
        <v>0</v>
      </c>
      <c r="P170" s="118">
        <f t="shared" si="33"/>
        <v>0</v>
      </c>
      <c r="Q170" s="118">
        <f t="shared" si="40"/>
        <v>0</v>
      </c>
      <c r="R170" s="118">
        <f t="shared" si="41"/>
        <v>0</v>
      </c>
      <c r="S170" s="118">
        <f t="shared" si="47"/>
        <v>0</v>
      </c>
    </row>
    <row r="171" spans="1:19" x14ac:dyDescent="0.25">
      <c r="A171">
        <v>157</v>
      </c>
      <c r="B171">
        <f t="shared" si="34"/>
        <v>157</v>
      </c>
      <c r="C171" s="216">
        <f t="shared" si="35"/>
        <v>13.083333333333334</v>
      </c>
      <c r="D171" s="118">
        <f t="shared" si="42"/>
        <v>0</v>
      </c>
      <c r="E171" s="118">
        <f t="shared" si="43"/>
        <v>0</v>
      </c>
      <c r="F171" s="118">
        <f t="shared" si="32"/>
        <v>0</v>
      </c>
      <c r="G171" s="118">
        <f t="shared" si="36"/>
        <v>0</v>
      </c>
      <c r="H171" s="118">
        <f t="shared" si="37"/>
        <v>0</v>
      </c>
      <c r="I171" s="118">
        <f t="shared" si="44"/>
        <v>0</v>
      </c>
      <c r="K171">
        <v>157</v>
      </c>
      <c r="L171">
        <f t="shared" si="38"/>
        <v>157</v>
      </c>
      <c r="M171" s="216">
        <f t="shared" si="39"/>
        <v>13.083333333333334</v>
      </c>
      <c r="N171" s="118">
        <f t="shared" si="45"/>
        <v>0</v>
      </c>
      <c r="O171" s="118">
        <f t="shared" si="46"/>
        <v>0</v>
      </c>
      <c r="P171" s="118">
        <f t="shared" si="33"/>
        <v>0</v>
      </c>
      <c r="Q171" s="118">
        <f t="shared" si="40"/>
        <v>0</v>
      </c>
      <c r="R171" s="118">
        <f t="shared" si="41"/>
        <v>0</v>
      </c>
      <c r="S171" s="118">
        <f t="shared" si="47"/>
        <v>0</v>
      </c>
    </row>
    <row r="172" spans="1:19" x14ac:dyDescent="0.25">
      <c r="A172">
        <v>158</v>
      </c>
      <c r="B172">
        <f t="shared" si="34"/>
        <v>158</v>
      </c>
      <c r="C172" s="216">
        <f t="shared" si="35"/>
        <v>13.166666666666666</v>
      </c>
      <c r="D172" s="118">
        <f t="shared" si="42"/>
        <v>0</v>
      </c>
      <c r="E172" s="118">
        <f t="shared" si="43"/>
        <v>0</v>
      </c>
      <c r="F172" s="118">
        <f t="shared" si="32"/>
        <v>0</v>
      </c>
      <c r="G172" s="118">
        <f t="shared" si="36"/>
        <v>0</v>
      </c>
      <c r="H172" s="118">
        <f t="shared" si="37"/>
        <v>0</v>
      </c>
      <c r="I172" s="118">
        <f t="shared" si="44"/>
        <v>0</v>
      </c>
      <c r="K172">
        <v>158</v>
      </c>
      <c r="L172">
        <f t="shared" si="38"/>
        <v>158</v>
      </c>
      <c r="M172" s="216">
        <f t="shared" si="39"/>
        <v>13.166666666666666</v>
      </c>
      <c r="N172" s="118">
        <f t="shared" si="45"/>
        <v>0</v>
      </c>
      <c r="O172" s="118">
        <f t="shared" si="46"/>
        <v>0</v>
      </c>
      <c r="P172" s="118">
        <f t="shared" si="33"/>
        <v>0</v>
      </c>
      <c r="Q172" s="118">
        <f t="shared" si="40"/>
        <v>0</v>
      </c>
      <c r="R172" s="118">
        <f t="shared" si="41"/>
        <v>0</v>
      </c>
      <c r="S172" s="118">
        <f t="shared" si="47"/>
        <v>0</v>
      </c>
    </row>
    <row r="173" spans="1:19" x14ac:dyDescent="0.25">
      <c r="A173">
        <v>159</v>
      </c>
      <c r="B173">
        <f t="shared" si="34"/>
        <v>159</v>
      </c>
      <c r="C173" s="216">
        <f t="shared" si="35"/>
        <v>13.25</v>
      </c>
      <c r="D173" s="118">
        <f t="shared" si="42"/>
        <v>0</v>
      </c>
      <c r="E173" s="118">
        <f t="shared" si="43"/>
        <v>0</v>
      </c>
      <c r="F173" s="118">
        <f t="shared" si="32"/>
        <v>0</v>
      </c>
      <c r="G173" s="118">
        <f t="shared" si="36"/>
        <v>0</v>
      </c>
      <c r="H173" s="118">
        <f t="shared" si="37"/>
        <v>0</v>
      </c>
      <c r="I173" s="118">
        <f t="shared" si="44"/>
        <v>0</v>
      </c>
      <c r="K173">
        <v>159</v>
      </c>
      <c r="L173">
        <f t="shared" si="38"/>
        <v>159</v>
      </c>
      <c r="M173" s="216">
        <f t="shared" si="39"/>
        <v>13.25</v>
      </c>
      <c r="N173" s="118">
        <f t="shared" si="45"/>
        <v>0</v>
      </c>
      <c r="O173" s="118">
        <f t="shared" si="46"/>
        <v>0</v>
      </c>
      <c r="P173" s="118">
        <f t="shared" si="33"/>
        <v>0</v>
      </c>
      <c r="Q173" s="118">
        <f t="shared" si="40"/>
        <v>0</v>
      </c>
      <c r="R173" s="118">
        <f t="shared" si="41"/>
        <v>0</v>
      </c>
      <c r="S173" s="118">
        <f t="shared" si="47"/>
        <v>0</v>
      </c>
    </row>
    <row r="174" spans="1:19" x14ac:dyDescent="0.25">
      <c r="A174">
        <v>160</v>
      </c>
      <c r="B174">
        <f t="shared" si="34"/>
        <v>160</v>
      </c>
      <c r="C174" s="216">
        <f t="shared" si="35"/>
        <v>13.333333333333334</v>
      </c>
      <c r="D174" s="118">
        <f t="shared" si="42"/>
        <v>0</v>
      </c>
      <c r="E174" s="118">
        <f t="shared" si="43"/>
        <v>0</v>
      </c>
      <c r="F174" s="118">
        <f t="shared" si="32"/>
        <v>0</v>
      </c>
      <c r="G174" s="118">
        <f t="shared" si="36"/>
        <v>0</v>
      </c>
      <c r="H174" s="118">
        <f t="shared" si="37"/>
        <v>0</v>
      </c>
      <c r="I174" s="118">
        <f t="shared" si="44"/>
        <v>0</v>
      </c>
      <c r="K174">
        <v>160</v>
      </c>
      <c r="L174">
        <f t="shared" si="38"/>
        <v>160</v>
      </c>
      <c r="M174" s="216">
        <f t="shared" si="39"/>
        <v>13.333333333333334</v>
      </c>
      <c r="N174" s="118">
        <f t="shared" si="45"/>
        <v>0</v>
      </c>
      <c r="O174" s="118">
        <f t="shared" si="46"/>
        <v>0</v>
      </c>
      <c r="P174" s="118">
        <f t="shared" si="33"/>
        <v>0</v>
      </c>
      <c r="Q174" s="118">
        <f t="shared" si="40"/>
        <v>0</v>
      </c>
      <c r="R174" s="118">
        <f t="shared" si="41"/>
        <v>0</v>
      </c>
      <c r="S174" s="118">
        <f t="shared" si="47"/>
        <v>0</v>
      </c>
    </row>
    <row r="175" spans="1:19" x14ac:dyDescent="0.25">
      <c r="A175">
        <v>161</v>
      </c>
      <c r="B175">
        <f t="shared" si="34"/>
        <v>161</v>
      </c>
      <c r="C175" s="216">
        <f t="shared" si="35"/>
        <v>13.416666666666666</v>
      </c>
      <c r="D175" s="118">
        <f t="shared" si="42"/>
        <v>0</v>
      </c>
      <c r="E175" s="118">
        <f t="shared" si="43"/>
        <v>0</v>
      </c>
      <c r="F175" s="118">
        <f t="shared" si="32"/>
        <v>0</v>
      </c>
      <c r="G175" s="118">
        <f t="shared" si="36"/>
        <v>0</v>
      </c>
      <c r="H175" s="118">
        <f t="shared" si="37"/>
        <v>0</v>
      </c>
      <c r="I175" s="118">
        <f t="shared" si="44"/>
        <v>0</v>
      </c>
      <c r="K175">
        <v>161</v>
      </c>
      <c r="L175">
        <f t="shared" si="38"/>
        <v>161</v>
      </c>
      <c r="M175" s="216">
        <f t="shared" si="39"/>
        <v>13.416666666666666</v>
      </c>
      <c r="N175" s="118">
        <f t="shared" si="45"/>
        <v>0</v>
      </c>
      <c r="O175" s="118">
        <f t="shared" si="46"/>
        <v>0</v>
      </c>
      <c r="P175" s="118">
        <f t="shared" si="33"/>
        <v>0</v>
      </c>
      <c r="Q175" s="118">
        <f t="shared" si="40"/>
        <v>0</v>
      </c>
      <c r="R175" s="118">
        <f t="shared" si="41"/>
        <v>0</v>
      </c>
      <c r="S175" s="118">
        <f t="shared" si="47"/>
        <v>0</v>
      </c>
    </row>
    <row r="176" spans="1:19" x14ac:dyDescent="0.25">
      <c r="A176">
        <v>162</v>
      </c>
      <c r="B176">
        <f t="shared" si="34"/>
        <v>162</v>
      </c>
      <c r="C176" s="216">
        <f t="shared" si="35"/>
        <v>13.5</v>
      </c>
      <c r="D176" s="118">
        <f t="shared" si="42"/>
        <v>0</v>
      </c>
      <c r="E176" s="118">
        <f t="shared" si="43"/>
        <v>0</v>
      </c>
      <c r="F176" s="118">
        <f t="shared" si="32"/>
        <v>0</v>
      </c>
      <c r="G176" s="118">
        <f t="shared" si="36"/>
        <v>0</v>
      </c>
      <c r="H176" s="118">
        <f t="shared" si="37"/>
        <v>0</v>
      </c>
      <c r="I176" s="118">
        <f t="shared" si="44"/>
        <v>0</v>
      </c>
      <c r="K176">
        <v>162</v>
      </c>
      <c r="L176">
        <f t="shared" si="38"/>
        <v>162</v>
      </c>
      <c r="M176" s="216">
        <f t="shared" si="39"/>
        <v>13.5</v>
      </c>
      <c r="N176" s="118">
        <f t="shared" si="45"/>
        <v>0</v>
      </c>
      <c r="O176" s="118">
        <f t="shared" si="46"/>
        <v>0</v>
      </c>
      <c r="P176" s="118">
        <f t="shared" si="33"/>
        <v>0</v>
      </c>
      <c r="Q176" s="118">
        <f t="shared" si="40"/>
        <v>0</v>
      </c>
      <c r="R176" s="118">
        <f t="shared" si="41"/>
        <v>0</v>
      </c>
      <c r="S176" s="118">
        <f t="shared" si="47"/>
        <v>0</v>
      </c>
    </row>
    <row r="177" spans="1:19" x14ac:dyDescent="0.25">
      <c r="A177">
        <v>163</v>
      </c>
      <c r="B177">
        <f t="shared" si="34"/>
        <v>163</v>
      </c>
      <c r="C177" s="216">
        <f t="shared" si="35"/>
        <v>13.583333333333334</v>
      </c>
      <c r="D177" s="118">
        <f t="shared" si="42"/>
        <v>0</v>
      </c>
      <c r="E177" s="118">
        <f t="shared" si="43"/>
        <v>0</v>
      </c>
      <c r="F177" s="118">
        <f t="shared" si="32"/>
        <v>0</v>
      </c>
      <c r="G177" s="118">
        <f t="shared" si="36"/>
        <v>0</v>
      </c>
      <c r="H177" s="118">
        <f t="shared" si="37"/>
        <v>0</v>
      </c>
      <c r="I177" s="118">
        <f t="shared" si="44"/>
        <v>0</v>
      </c>
      <c r="K177">
        <v>163</v>
      </c>
      <c r="L177">
        <f t="shared" si="38"/>
        <v>163</v>
      </c>
      <c r="M177" s="216">
        <f t="shared" si="39"/>
        <v>13.583333333333334</v>
      </c>
      <c r="N177" s="118">
        <f t="shared" si="45"/>
        <v>0</v>
      </c>
      <c r="O177" s="118">
        <f t="shared" si="46"/>
        <v>0</v>
      </c>
      <c r="P177" s="118">
        <f t="shared" si="33"/>
        <v>0</v>
      </c>
      <c r="Q177" s="118">
        <f t="shared" si="40"/>
        <v>0</v>
      </c>
      <c r="R177" s="118">
        <f t="shared" si="41"/>
        <v>0</v>
      </c>
      <c r="S177" s="118">
        <f t="shared" si="47"/>
        <v>0</v>
      </c>
    </row>
    <row r="178" spans="1:19" x14ac:dyDescent="0.25">
      <c r="A178">
        <v>164</v>
      </c>
      <c r="B178">
        <f t="shared" si="34"/>
        <v>164</v>
      </c>
      <c r="C178" s="216">
        <f t="shared" si="35"/>
        <v>13.666666666666666</v>
      </c>
      <c r="D178" s="118">
        <f t="shared" si="42"/>
        <v>0</v>
      </c>
      <c r="E178" s="118">
        <f t="shared" si="43"/>
        <v>0</v>
      </c>
      <c r="F178" s="118">
        <f t="shared" si="32"/>
        <v>0</v>
      </c>
      <c r="G178" s="118">
        <f t="shared" si="36"/>
        <v>0</v>
      </c>
      <c r="H178" s="118">
        <f t="shared" si="37"/>
        <v>0</v>
      </c>
      <c r="I178" s="118">
        <f t="shared" si="44"/>
        <v>0</v>
      </c>
      <c r="K178">
        <v>164</v>
      </c>
      <c r="L178">
        <f t="shared" si="38"/>
        <v>164</v>
      </c>
      <c r="M178" s="216">
        <f t="shared" si="39"/>
        <v>13.666666666666666</v>
      </c>
      <c r="N178" s="118">
        <f t="shared" si="45"/>
        <v>0</v>
      </c>
      <c r="O178" s="118">
        <f t="shared" si="46"/>
        <v>0</v>
      </c>
      <c r="P178" s="118">
        <f t="shared" si="33"/>
        <v>0</v>
      </c>
      <c r="Q178" s="118">
        <f t="shared" si="40"/>
        <v>0</v>
      </c>
      <c r="R178" s="118">
        <f t="shared" si="41"/>
        <v>0</v>
      </c>
      <c r="S178" s="118">
        <f t="shared" si="47"/>
        <v>0</v>
      </c>
    </row>
    <row r="179" spans="1:19" x14ac:dyDescent="0.25">
      <c r="A179">
        <v>165</v>
      </c>
      <c r="B179">
        <f t="shared" si="34"/>
        <v>165</v>
      </c>
      <c r="C179" s="216">
        <f t="shared" si="35"/>
        <v>13.75</v>
      </c>
      <c r="D179" s="118">
        <f t="shared" si="42"/>
        <v>0</v>
      </c>
      <c r="E179" s="118">
        <f t="shared" si="43"/>
        <v>0</v>
      </c>
      <c r="F179" s="118">
        <f t="shared" si="32"/>
        <v>0</v>
      </c>
      <c r="G179" s="118">
        <f t="shared" si="36"/>
        <v>0</v>
      </c>
      <c r="H179" s="118">
        <f t="shared" si="37"/>
        <v>0</v>
      </c>
      <c r="I179" s="118">
        <f t="shared" si="44"/>
        <v>0</v>
      </c>
      <c r="K179">
        <v>165</v>
      </c>
      <c r="L179">
        <f t="shared" si="38"/>
        <v>165</v>
      </c>
      <c r="M179" s="216">
        <f t="shared" si="39"/>
        <v>13.75</v>
      </c>
      <c r="N179" s="118">
        <f t="shared" si="45"/>
        <v>0</v>
      </c>
      <c r="O179" s="118">
        <f t="shared" si="46"/>
        <v>0</v>
      </c>
      <c r="P179" s="118">
        <f t="shared" si="33"/>
        <v>0</v>
      </c>
      <c r="Q179" s="118">
        <f t="shared" si="40"/>
        <v>0</v>
      </c>
      <c r="R179" s="118">
        <f t="shared" si="41"/>
        <v>0</v>
      </c>
      <c r="S179" s="118">
        <f t="shared" si="47"/>
        <v>0</v>
      </c>
    </row>
    <row r="180" spans="1:19" x14ac:dyDescent="0.25">
      <c r="A180">
        <v>166</v>
      </c>
      <c r="B180">
        <f t="shared" si="34"/>
        <v>166</v>
      </c>
      <c r="C180" s="216">
        <f t="shared" si="35"/>
        <v>13.833333333333334</v>
      </c>
      <c r="D180" s="118">
        <f t="shared" si="42"/>
        <v>0</v>
      </c>
      <c r="E180" s="118">
        <f t="shared" si="43"/>
        <v>0</v>
      </c>
      <c r="F180" s="118">
        <f t="shared" si="32"/>
        <v>0</v>
      </c>
      <c r="G180" s="118">
        <f t="shared" si="36"/>
        <v>0</v>
      </c>
      <c r="H180" s="118">
        <f t="shared" si="37"/>
        <v>0</v>
      </c>
      <c r="I180" s="118">
        <f t="shared" si="44"/>
        <v>0</v>
      </c>
      <c r="K180">
        <v>166</v>
      </c>
      <c r="L180">
        <f t="shared" si="38"/>
        <v>166</v>
      </c>
      <c r="M180" s="216">
        <f t="shared" si="39"/>
        <v>13.833333333333334</v>
      </c>
      <c r="N180" s="118">
        <f t="shared" si="45"/>
        <v>0</v>
      </c>
      <c r="O180" s="118">
        <f t="shared" si="46"/>
        <v>0</v>
      </c>
      <c r="P180" s="118">
        <f t="shared" si="33"/>
        <v>0</v>
      </c>
      <c r="Q180" s="118">
        <f t="shared" si="40"/>
        <v>0</v>
      </c>
      <c r="R180" s="118">
        <f t="shared" si="41"/>
        <v>0</v>
      </c>
      <c r="S180" s="118">
        <f t="shared" si="47"/>
        <v>0</v>
      </c>
    </row>
    <row r="181" spans="1:19" x14ac:dyDescent="0.25">
      <c r="A181">
        <v>167</v>
      </c>
      <c r="B181">
        <f t="shared" si="34"/>
        <v>167</v>
      </c>
      <c r="C181" s="216">
        <f t="shared" si="35"/>
        <v>13.916666666666666</v>
      </c>
      <c r="D181" s="118">
        <f t="shared" si="42"/>
        <v>0</v>
      </c>
      <c r="E181" s="118">
        <f t="shared" si="43"/>
        <v>0</v>
      </c>
      <c r="F181" s="118">
        <f t="shared" si="32"/>
        <v>0</v>
      </c>
      <c r="G181" s="118">
        <f t="shared" si="36"/>
        <v>0</v>
      </c>
      <c r="H181" s="118">
        <f t="shared" si="37"/>
        <v>0</v>
      </c>
      <c r="I181" s="118">
        <f t="shared" si="44"/>
        <v>0</v>
      </c>
      <c r="K181">
        <v>167</v>
      </c>
      <c r="L181">
        <f t="shared" si="38"/>
        <v>167</v>
      </c>
      <c r="M181" s="216">
        <f t="shared" si="39"/>
        <v>13.916666666666666</v>
      </c>
      <c r="N181" s="118">
        <f t="shared" si="45"/>
        <v>0</v>
      </c>
      <c r="O181" s="118">
        <f t="shared" si="46"/>
        <v>0</v>
      </c>
      <c r="P181" s="118">
        <f t="shared" si="33"/>
        <v>0</v>
      </c>
      <c r="Q181" s="118">
        <f t="shared" si="40"/>
        <v>0</v>
      </c>
      <c r="R181" s="118">
        <f t="shared" si="41"/>
        <v>0</v>
      </c>
      <c r="S181" s="118">
        <f t="shared" si="47"/>
        <v>0</v>
      </c>
    </row>
    <row r="182" spans="1:19" x14ac:dyDescent="0.25">
      <c r="A182">
        <v>168</v>
      </c>
      <c r="B182">
        <f t="shared" si="34"/>
        <v>168</v>
      </c>
      <c r="C182" s="216">
        <f t="shared" si="35"/>
        <v>14</v>
      </c>
      <c r="D182" s="118">
        <f t="shared" si="42"/>
        <v>0</v>
      </c>
      <c r="E182" s="118">
        <f t="shared" si="43"/>
        <v>0</v>
      </c>
      <c r="F182" s="118">
        <f t="shared" si="32"/>
        <v>0</v>
      </c>
      <c r="G182" s="118">
        <f t="shared" si="36"/>
        <v>0</v>
      </c>
      <c r="H182" s="118">
        <f t="shared" si="37"/>
        <v>0</v>
      </c>
      <c r="I182" s="118">
        <f t="shared" si="44"/>
        <v>0</v>
      </c>
      <c r="K182">
        <v>168</v>
      </c>
      <c r="L182">
        <f t="shared" si="38"/>
        <v>168</v>
      </c>
      <c r="M182" s="216">
        <f t="shared" si="39"/>
        <v>14</v>
      </c>
      <c r="N182" s="118">
        <f t="shared" si="45"/>
        <v>0</v>
      </c>
      <c r="O182" s="118">
        <f t="shared" si="46"/>
        <v>0</v>
      </c>
      <c r="P182" s="118">
        <f t="shared" si="33"/>
        <v>0</v>
      </c>
      <c r="Q182" s="118">
        <f t="shared" si="40"/>
        <v>0</v>
      </c>
      <c r="R182" s="118">
        <f t="shared" si="41"/>
        <v>0</v>
      </c>
      <c r="S182" s="118">
        <f t="shared" si="47"/>
        <v>0</v>
      </c>
    </row>
    <row r="183" spans="1:19" x14ac:dyDescent="0.25">
      <c r="A183">
        <v>169</v>
      </c>
      <c r="B183">
        <f t="shared" si="34"/>
        <v>169</v>
      </c>
      <c r="C183" s="216">
        <f t="shared" si="35"/>
        <v>14.083333333333334</v>
      </c>
      <c r="D183" s="118">
        <f t="shared" si="42"/>
        <v>0</v>
      </c>
      <c r="E183" s="118">
        <f t="shared" si="43"/>
        <v>0</v>
      </c>
      <c r="F183" s="118">
        <f t="shared" si="32"/>
        <v>0</v>
      </c>
      <c r="G183" s="118">
        <f t="shared" si="36"/>
        <v>0</v>
      </c>
      <c r="H183" s="118">
        <f t="shared" si="37"/>
        <v>0</v>
      </c>
      <c r="I183" s="118">
        <f t="shared" si="44"/>
        <v>0</v>
      </c>
      <c r="K183">
        <v>169</v>
      </c>
      <c r="L183">
        <f t="shared" si="38"/>
        <v>169</v>
      </c>
      <c r="M183" s="216">
        <f t="shared" si="39"/>
        <v>14.083333333333334</v>
      </c>
      <c r="N183" s="118">
        <f t="shared" si="45"/>
        <v>0</v>
      </c>
      <c r="O183" s="118">
        <f t="shared" si="46"/>
        <v>0</v>
      </c>
      <c r="P183" s="118">
        <f t="shared" si="33"/>
        <v>0</v>
      </c>
      <c r="Q183" s="118">
        <f t="shared" si="40"/>
        <v>0</v>
      </c>
      <c r="R183" s="118">
        <f t="shared" si="41"/>
        <v>0</v>
      </c>
      <c r="S183" s="118">
        <f t="shared" si="47"/>
        <v>0</v>
      </c>
    </row>
    <row r="184" spans="1:19" x14ac:dyDescent="0.25">
      <c r="A184">
        <v>170</v>
      </c>
      <c r="B184">
        <f t="shared" si="34"/>
        <v>170</v>
      </c>
      <c r="C184" s="216">
        <f t="shared" si="35"/>
        <v>14.166666666666666</v>
      </c>
      <c r="D184" s="118">
        <f t="shared" si="42"/>
        <v>0</v>
      </c>
      <c r="E184" s="118">
        <f t="shared" si="43"/>
        <v>0</v>
      </c>
      <c r="F184" s="118">
        <f t="shared" si="32"/>
        <v>0</v>
      </c>
      <c r="G184" s="118">
        <f t="shared" si="36"/>
        <v>0</v>
      </c>
      <c r="H184" s="118">
        <f t="shared" si="37"/>
        <v>0</v>
      </c>
      <c r="I184" s="118">
        <f t="shared" si="44"/>
        <v>0</v>
      </c>
      <c r="K184">
        <v>170</v>
      </c>
      <c r="L184">
        <f t="shared" si="38"/>
        <v>170</v>
      </c>
      <c r="M184" s="216">
        <f t="shared" si="39"/>
        <v>14.166666666666666</v>
      </c>
      <c r="N184" s="118">
        <f t="shared" si="45"/>
        <v>0</v>
      </c>
      <c r="O184" s="118">
        <f t="shared" si="46"/>
        <v>0</v>
      </c>
      <c r="P184" s="118">
        <f t="shared" si="33"/>
        <v>0</v>
      </c>
      <c r="Q184" s="118">
        <f t="shared" si="40"/>
        <v>0</v>
      </c>
      <c r="R184" s="118">
        <f t="shared" si="41"/>
        <v>0</v>
      </c>
      <c r="S184" s="118">
        <f t="shared" si="47"/>
        <v>0</v>
      </c>
    </row>
    <row r="185" spans="1:19" x14ac:dyDescent="0.25">
      <c r="A185">
        <v>171</v>
      </c>
      <c r="B185">
        <f t="shared" si="34"/>
        <v>171</v>
      </c>
      <c r="C185" s="216">
        <f t="shared" si="35"/>
        <v>14.25</v>
      </c>
      <c r="D185" s="118">
        <f t="shared" si="42"/>
        <v>0</v>
      </c>
      <c r="E185" s="118">
        <f t="shared" si="43"/>
        <v>0</v>
      </c>
      <c r="F185" s="118">
        <f t="shared" si="32"/>
        <v>0</v>
      </c>
      <c r="G185" s="118">
        <f t="shared" si="36"/>
        <v>0</v>
      </c>
      <c r="H185" s="118">
        <f t="shared" si="37"/>
        <v>0</v>
      </c>
      <c r="I185" s="118">
        <f t="shared" si="44"/>
        <v>0</v>
      </c>
      <c r="K185">
        <v>171</v>
      </c>
      <c r="L185">
        <f t="shared" si="38"/>
        <v>171</v>
      </c>
      <c r="M185" s="216">
        <f t="shared" si="39"/>
        <v>14.25</v>
      </c>
      <c r="N185" s="118">
        <f t="shared" si="45"/>
        <v>0</v>
      </c>
      <c r="O185" s="118">
        <f t="shared" si="46"/>
        <v>0</v>
      </c>
      <c r="P185" s="118">
        <f t="shared" si="33"/>
        <v>0</v>
      </c>
      <c r="Q185" s="118">
        <f t="shared" si="40"/>
        <v>0</v>
      </c>
      <c r="R185" s="118">
        <f t="shared" si="41"/>
        <v>0</v>
      </c>
      <c r="S185" s="118">
        <f t="shared" si="47"/>
        <v>0</v>
      </c>
    </row>
    <row r="186" spans="1:19" x14ac:dyDescent="0.25">
      <c r="A186">
        <v>172</v>
      </c>
      <c r="B186">
        <f t="shared" si="34"/>
        <v>172</v>
      </c>
      <c r="C186" s="216">
        <f t="shared" si="35"/>
        <v>14.333333333333334</v>
      </c>
      <c r="D186" s="118">
        <f t="shared" si="42"/>
        <v>0</v>
      </c>
      <c r="E186" s="118">
        <f t="shared" si="43"/>
        <v>0</v>
      </c>
      <c r="F186" s="118">
        <f t="shared" si="32"/>
        <v>0</v>
      </c>
      <c r="G186" s="118">
        <f t="shared" si="36"/>
        <v>0</v>
      </c>
      <c r="H186" s="118">
        <f t="shared" si="37"/>
        <v>0</v>
      </c>
      <c r="I186" s="118">
        <f t="shared" si="44"/>
        <v>0</v>
      </c>
      <c r="K186">
        <v>172</v>
      </c>
      <c r="L186">
        <f t="shared" si="38"/>
        <v>172</v>
      </c>
      <c r="M186" s="216">
        <f t="shared" si="39"/>
        <v>14.333333333333334</v>
      </c>
      <c r="N186" s="118">
        <f t="shared" si="45"/>
        <v>0</v>
      </c>
      <c r="O186" s="118">
        <f t="shared" si="46"/>
        <v>0</v>
      </c>
      <c r="P186" s="118">
        <f t="shared" si="33"/>
        <v>0</v>
      </c>
      <c r="Q186" s="118">
        <f t="shared" si="40"/>
        <v>0</v>
      </c>
      <c r="R186" s="118">
        <f t="shared" si="41"/>
        <v>0</v>
      </c>
      <c r="S186" s="118">
        <f t="shared" si="47"/>
        <v>0</v>
      </c>
    </row>
    <row r="187" spans="1:19" x14ac:dyDescent="0.25">
      <c r="A187">
        <v>173</v>
      </c>
      <c r="B187">
        <f t="shared" si="34"/>
        <v>173</v>
      </c>
      <c r="C187" s="216">
        <f t="shared" si="35"/>
        <v>14.416666666666666</v>
      </c>
      <c r="D187" s="118">
        <f t="shared" si="42"/>
        <v>0</v>
      </c>
      <c r="E187" s="118">
        <f t="shared" si="43"/>
        <v>0</v>
      </c>
      <c r="F187" s="118">
        <f t="shared" si="32"/>
        <v>0</v>
      </c>
      <c r="G187" s="118">
        <f t="shared" si="36"/>
        <v>0</v>
      </c>
      <c r="H187" s="118">
        <f t="shared" si="37"/>
        <v>0</v>
      </c>
      <c r="I187" s="118">
        <f t="shared" si="44"/>
        <v>0</v>
      </c>
      <c r="K187">
        <v>173</v>
      </c>
      <c r="L187">
        <f t="shared" si="38"/>
        <v>173</v>
      </c>
      <c r="M187" s="216">
        <f t="shared" si="39"/>
        <v>14.416666666666666</v>
      </c>
      <c r="N187" s="118">
        <f t="shared" si="45"/>
        <v>0</v>
      </c>
      <c r="O187" s="118">
        <f t="shared" si="46"/>
        <v>0</v>
      </c>
      <c r="P187" s="118">
        <f t="shared" si="33"/>
        <v>0</v>
      </c>
      <c r="Q187" s="118">
        <f t="shared" si="40"/>
        <v>0</v>
      </c>
      <c r="R187" s="118">
        <f t="shared" si="41"/>
        <v>0</v>
      </c>
      <c r="S187" s="118">
        <f t="shared" si="47"/>
        <v>0</v>
      </c>
    </row>
    <row r="188" spans="1:19" x14ac:dyDescent="0.25">
      <c r="A188">
        <v>174</v>
      </c>
      <c r="B188">
        <f t="shared" si="34"/>
        <v>174</v>
      </c>
      <c r="C188" s="216">
        <f t="shared" si="35"/>
        <v>14.5</v>
      </c>
      <c r="D188" s="118">
        <f t="shared" si="42"/>
        <v>0</v>
      </c>
      <c r="E188" s="118">
        <f t="shared" si="43"/>
        <v>0</v>
      </c>
      <c r="F188" s="118">
        <f t="shared" si="32"/>
        <v>0</v>
      </c>
      <c r="G188" s="118">
        <f t="shared" si="36"/>
        <v>0</v>
      </c>
      <c r="H188" s="118">
        <f t="shared" si="37"/>
        <v>0</v>
      </c>
      <c r="I188" s="118">
        <f t="shared" si="44"/>
        <v>0</v>
      </c>
      <c r="K188">
        <v>174</v>
      </c>
      <c r="L188">
        <f t="shared" si="38"/>
        <v>174</v>
      </c>
      <c r="M188" s="216">
        <f t="shared" si="39"/>
        <v>14.5</v>
      </c>
      <c r="N188" s="118">
        <f t="shared" si="45"/>
        <v>0</v>
      </c>
      <c r="O188" s="118">
        <f t="shared" si="46"/>
        <v>0</v>
      </c>
      <c r="P188" s="118">
        <f t="shared" si="33"/>
        <v>0</v>
      </c>
      <c r="Q188" s="118">
        <f t="shared" si="40"/>
        <v>0</v>
      </c>
      <c r="R188" s="118">
        <f t="shared" si="41"/>
        <v>0</v>
      </c>
      <c r="S188" s="118">
        <f t="shared" si="47"/>
        <v>0</v>
      </c>
    </row>
    <row r="189" spans="1:19" x14ac:dyDescent="0.25">
      <c r="A189">
        <v>175</v>
      </c>
      <c r="B189">
        <f t="shared" si="34"/>
        <v>175</v>
      </c>
      <c r="C189" s="216">
        <f t="shared" si="35"/>
        <v>14.583333333333334</v>
      </c>
      <c r="D189" s="118">
        <f t="shared" si="42"/>
        <v>0</v>
      </c>
      <c r="E189" s="118">
        <f t="shared" si="43"/>
        <v>0</v>
      </c>
      <c r="F189" s="118">
        <f t="shared" si="32"/>
        <v>0</v>
      </c>
      <c r="G189" s="118">
        <f t="shared" si="36"/>
        <v>0</v>
      </c>
      <c r="H189" s="118">
        <f t="shared" si="37"/>
        <v>0</v>
      </c>
      <c r="I189" s="118">
        <f t="shared" si="44"/>
        <v>0</v>
      </c>
      <c r="K189">
        <v>175</v>
      </c>
      <c r="L189">
        <f t="shared" si="38"/>
        <v>175</v>
      </c>
      <c r="M189" s="216">
        <f t="shared" si="39"/>
        <v>14.583333333333334</v>
      </c>
      <c r="N189" s="118">
        <f t="shared" si="45"/>
        <v>0</v>
      </c>
      <c r="O189" s="118">
        <f t="shared" si="46"/>
        <v>0</v>
      </c>
      <c r="P189" s="118">
        <f t="shared" si="33"/>
        <v>0</v>
      </c>
      <c r="Q189" s="118">
        <f t="shared" si="40"/>
        <v>0</v>
      </c>
      <c r="R189" s="118">
        <f t="shared" si="41"/>
        <v>0</v>
      </c>
      <c r="S189" s="118">
        <f t="shared" si="47"/>
        <v>0</v>
      </c>
    </row>
    <row r="190" spans="1:19" x14ac:dyDescent="0.25">
      <c r="A190">
        <v>176</v>
      </c>
      <c r="B190">
        <f t="shared" si="34"/>
        <v>176</v>
      </c>
      <c r="C190" s="216">
        <f t="shared" si="35"/>
        <v>14.666666666666666</v>
      </c>
      <c r="D190" s="118">
        <f t="shared" si="42"/>
        <v>0</v>
      </c>
      <c r="E190" s="118">
        <f t="shared" si="43"/>
        <v>0</v>
      </c>
      <c r="F190" s="118">
        <f t="shared" si="32"/>
        <v>0</v>
      </c>
      <c r="G190" s="118">
        <f t="shared" si="36"/>
        <v>0</v>
      </c>
      <c r="H190" s="118">
        <f t="shared" si="37"/>
        <v>0</v>
      </c>
      <c r="I190" s="118">
        <f t="shared" si="44"/>
        <v>0</v>
      </c>
      <c r="K190">
        <v>176</v>
      </c>
      <c r="L190">
        <f t="shared" si="38"/>
        <v>176</v>
      </c>
      <c r="M190" s="216">
        <f t="shared" si="39"/>
        <v>14.666666666666666</v>
      </c>
      <c r="N190" s="118">
        <f t="shared" si="45"/>
        <v>0</v>
      </c>
      <c r="O190" s="118">
        <f t="shared" si="46"/>
        <v>0</v>
      </c>
      <c r="P190" s="118">
        <f t="shared" si="33"/>
        <v>0</v>
      </c>
      <c r="Q190" s="118">
        <f t="shared" si="40"/>
        <v>0</v>
      </c>
      <c r="R190" s="118">
        <f t="shared" si="41"/>
        <v>0</v>
      </c>
      <c r="S190" s="118">
        <f t="shared" si="47"/>
        <v>0</v>
      </c>
    </row>
    <row r="191" spans="1:19" x14ac:dyDescent="0.25">
      <c r="A191">
        <v>177</v>
      </c>
      <c r="B191">
        <f t="shared" si="34"/>
        <v>177</v>
      </c>
      <c r="C191" s="216">
        <f t="shared" si="35"/>
        <v>14.75</v>
      </c>
      <c r="D191" s="118">
        <f t="shared" si="42"/>
        <v>0</v>
      </c>
      <c r="E191" s="118">
        <f t="shared" si="43"/>
        <v>0</v>
      </c>
      <c r="F191" s="118">
        <f t="shared" si="32"/>
        <v>0</v>
      </c>
      <c r="G191" s="118">
        <f t="shared" si="36"/>
        <v>0</v>
      </c>
      <c r="H191" s="118">
        <f t="shared" si="37"/>
        <v>0</v>
      </c>
      <c r="I191" s="118">
        <f t="shared" si="44"/>
        <v>0</v>
      </c>
      <c r="K191">
        <v>177</v>
      </c>
      <c r="L191">
        <f t="shared" si="38"/>
        <v>177</v>
      </c>
      <c r="M191" s="216">
        <f t="shared" si="39"/>
        <v>14.75</v>
      </c>
      <c r="N191" s="118">
        <f t="shared" si="45"/>
        <v>0</v>
      </c>
      <c r="O191" s="118">
        <f t="shared" si="46"/>
        <v>0</v>
      </c>
      <c r="P191" s="118">
        <f t="shared" si="33"/>
        <v>0</v>
      </c>
      <c r="Q191" s="118">
        <f t="shared" si="40"/>
        <v>0</v>
      </c>
      <c r="R191" s="118">
        <f t="shared" si="41"/>
        <v>0</v>
      </c>
      <c r="S191" s="118">
        <f t="shared" si="47"/>
        <v>0</v>
      </c>
    </row>
    <row r="192" spans="1:19" x14ac:dyDescent="0.25">
      <c r="A192">
        <v>178</v>
      </c>
      <c r="B192">
        <f t="shared" si="34"/>
        <v>178</v>
      </c>
      <c r="C192" s="216">
        <f t="shared" si="35"/>
        <v>14.833333333333334</v>
      </c>
      <c r="D192" s="118">
        <f t="shared" si="42"/>
        <v>0</v>
      </c>
      <c r="E192" s="118">
        <f t="shared" si="43"/>
        <v>0</v>
      </c>
      <c r="F192" s="118">
        <f t="shared" si="32"/>
        <v>0</v>
      </c>
      <c r="G192" s="118">
        <f t="shared" si="36"/>
        <v>0</v>
      </c>
      <c r="H192" s="118">
        <f t="shared" si="37"/>
        <v>0</v>
      </c>
      <c r="I192" s="118">
        <f t="shared" si="44"/>
        <v>0</v>
      </c>
      <c r="K192">
        <v>178</v>
      </c>
      <c r="L192">
        <f t="shared" si="38"/>
        <v>178</v>
      </c>
      <c r="M192" s="216">
        <f t="shared" si="39"/>
        <v>14.833333333333334</v>
      </c>
      <c r="N192" s="118">
        <f t="shared" si="45"/>
        <v>0</v>
      </c>
      <c r="O192" s="118">
        <f t="shared" si="46"/>
        <v>0</v>
      </c>
      <c r="P192" s="118">
        <f t="shared" si="33"/>
        <v>0</v>
      </c>
      <c r="Q192" s="118">
        <f t="shared" si="40"/>
        <v>0</v>
      </c>
      <c r="R192" s="118">
        <f t="shared" si="41"/>
        <v>0</v>
      </c>
      <c r="S192" s="118">
        <f t="shared" si="47"/>
        <v>0</v>
      </c>
    </row>
    <row r="193" spans="1:19" x14ac:dyDescent="0.25">
      <c r="A193">
        <v>179</v>
      </c>
      <c r="B193">
        <f t="shared" si="34"/>
        <v>179</v>
      </c>
      <c r="C193" s="216">
        <f t="shared" si="35"/>
        <v>14.916666666666666</v>
      </c>
      <c r="D193" s="118">
        <f t="shared" si="42"/>
        <v>0</v>
      </c>
      <c r="E193" s="118">
        <f t="shared" si="43"/>
        <v>0</v>
      </c>
      <c r="F193" s="118">
        <f t="shared" si="32"/>
        <v>0</v>
      </c>
      <c r="G193" s="118">
        <f t="shared" si="36"/>
        <v>0</v>
      </c>
      <c r="H193" s="118">
        <f t="shared" si="37"/>
        <v>0</v>
      </c>
      <c r="I193" s="118">
        <f t="shared" si="44"/>
        <v>0</v>
      </c>
      <c r="K193">
        <v>179</v>
      </c>
      <c r="L193">
        <f t="shared" si="38"/>
        <v>179</v>
      </c>
      <c r="M193" s="216">
        <f t="shared" si="39"/>
        <v>14.916666666666666</v>
      </c>
      <c r="N193" s="118">
        <f t="shared" si="45"/>
        <v>0</v>
      </c>
      <c r="O193" s="118">
        <f t="shared" si="46"/>
        <v>0</v>
      </c>
      <c r="P193" s="118">
        <f t="shared" si="33"/>
        <v>0</v>
      </c>
      <c r="Q193" s="118">
        <f t="shared" si="40"/>
        <v>0</v>
      </c>
      <c r="R193" s="118">
        <f t="shared" si="41"/>
        <v>0</v>
      </c>
      <c r="S193" s="118">
        <f t="shared" si="47"/>
        <v>0</v>
      </c>
    </row>
    <row r="194" spans="1:19" x14ac:dyDescent="0.25">
      <c r="A194">
        <v>180</v>
      </c>
      <c r="B194">
        <f t="shared" si="34"/>
        <v>180</v>
      </c>
      <c r="C194" s="216">
        <f t="shared" si="35"/>
        <v>15</v>
      </c>
      <c r="D194" s="118">
        <f t="shared" si="42"/>
        <v>0</v>
      </c>
      <c r="E194" s="118">
        <f t="shared" si="43"/>
        <v>0</v>
      </c>
      <c r="F194" s="118">
        <f t="shared" si="32"/>
        <v>0</v>
      </c>
      <c r="G194" s="118">
        <f t="shared" si="36"/>
        <v>0</v>
      </c>
      <c r="H194" s="118">
        <f t="shared" si="37"/>
        <v>0</v>
      </c>
      <c r="I194" s="118">
        <f t="shared" si="44"/>
        <v>0</v>
      </c>
      <c r="K194">
        <v>180</v>
      </c>
      <c r="L194">
        <f t="shared" si="38"/>
        <v>180</v>
      </c>
      <c r="M194" s="216">
        <f t="shared" si="39"/>
        <v>15</v>
      </c>
      <c r="N194" s="118">
        <f t="shared" si="45"/>
        <v>0</v>
      </c>
      <c r="O194" s="118">
        <f t="shared" si="46"/>
        <v>0</v>
      </c>
      <c r="P194" s="118">
        <f t="shared" si="33"/>
        <v>0</v>
      </c>
      <c r="Q194" s="118">
        <f t="shared" si="40"/>
        <v>0</v>
      </c>
      <c r="R194" s="118">
        <f t="shared" si="41"/>
        <v>0</v>
      </c>
      <c r="S194" s="118">
        <f t="shared" si="47"/>
        <v>0</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Pro Forma</vt:lpstr>
      <vt:lpstr>Cash Flow-Metrics</vt:lpstr>
      <vt:lpstr>Amortization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 Johnson</dc:creator>
  <cp:lastModifiedBy>Megan Sanders</cp:lastModifiedBy>
  <dcterms:created xsi:type="dcterms:W3CDTF">2022-10-24T19:50:31Z</dcterms:created>
  <dcterms:modified xsi:type="dcterms:W3CDTF">2026-07-09T19:55:53Z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2fbe6-1bf6-4702-a795-7da7a95e3fb3_Enabled">
    <vt:lpwstr>true</vt:lpwstr>
  </property>
  <property fmtid="{D5CDD505-2E9C-101B-9397-08002B2CF9AE}" pid="3" name="MSIP_Label_0132fbe6-1bf6-4702-a795-7da7a95e3fb3_SetDate">
    <vt:lpwstr>2026-06-25T18:50:00Z</vt:lpwstr>
  </property>
  <property fmtid="{D5CDD505-2E9C-101B-9397-08002B2CF9AE}" pid="4" name="MSIP_Label_0132fbe6-1bf6-4702-a795-7da7a95e3fb3_Method">
    <vt:lpwstr>Standard</vt:lpwstr>
  </property>
  <property fmtid="{D5CDD505-2E9C-101B-9397-08002B2CF9AE}" pid="5" name="MSIP_Label_0132fbe6-1bf6-4702-a795-7da7a95e3fb3_Name">
    <vt:lpwstr>Private</vt:lpwstr>
  </property>
  <property fmtid="{D5CDD505-2E9C-101B-9397-08002B2CF9AE}" pid="6" name="MSIP_Label_0132fbe6-1bf6-4702-a795-7da7a95e3fb3_SiteId">
    <vt:lpwstr>cd76dfba-b429-48f3-87c0-e55eaf8e5179</vt:lpwstr>
  </property>
  <property fmtid="{D5CDD505-2E9C-101B-9397-08002B2CF9AE}" pid="7" name="MSIP_Label_0132fbe6-1bf6-4702-a795-7da7a95e3fb3_ActionId">
    <vt:lpwstr>af4f2385-8a57-463d-b1fa-ea6af3f01703</vt:lpwstr>
  </property>
  <property fmtid="{D5CDD505-2E9C-101B-9397-08002B2CF9AE}" pid="8" name="MSIP_Label_0132fbe6-1bf6-4702-a795-7da7a95e3fb3_ContentBits">
    <vt:lpwstr>0</vt:lpwstr>
  </property>
  <property fmtid="{D5CDD505-2E9C-101B-9397-08002B2CF9AE}" pid="9" name="MSIP_Label_0132fbe6-1bf6-4702-a795-7da7a95e3fb3_Tag">
    <vt:lpwstr>10, 3, 0, 1</vt:lpwstr>
  </property>
</Properties>
</file>